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seqwater-my.sharepoint.com/personal/geoff_simmers_seqwater_com_au/Documents/Documents/Working Documents/Standards Management/Standards Online/2026 Manual/Docs/S5 OT/Nat/"/>
    </mc:Choice>
  </mc:AlternateContent>
  <xr:revisionPtr revIDLastSave="5" documentId="13_ncr:1_{4E3743F5-E032-4940-A0EB-D7A7E332F9E9}" xr6:coauthVersionLast="47" xr6:coauthVersionMax="47" xr10:uidLastSave="{E3C6212F-5FF8-4A0F-9A77-E5E552C84BAA}"/>
  <bookViews>
    <workbookView xWindow="2400" yWindow="420" windowWidth="24660" windowHeight="15270" xr2:uid="{72D9DC5B-2877-4AC4-BE87-5C0DF36FAF86}"/>
  </bookViews>
  <sheets>
    <sheet name="Template Cover Page" sheetId="2" r:id="rId1"/>
    <sheet name="Title Block" sheetId="5" r:id="rId2"/>
    <sheet name="Instructions" sheetId="6" r:id="rId3"/>
    <sheet name="Worksheet" sheetId="3" r:id="rId4"/>
    <sheet name="Seqwater Risk Matrix" sheetId="4" r:id="rId5"/>
  </sheets>
  <externalReferences>
    <externalReference r:id="rId6"/>
    <externalReference r:id="rId7"/>
    <externalReference r:id="rId8"/>
    <externalReference r:id="rId9"/>
    <externalReference r:id="rId10"/>
    <externalReference r:id="rId11"/>
  </externalReferences>
  <definedNames>
    <definedName name="_xlnm._FilterDatabase" localSheetId="3" hidden="1">Worksheet!$B$22:$B$59</definedName>
    <definedName name="AccessDatabase" hidden="1">"C:\MSOffice\Templates\Cooling Load Analysis\Load Analysis Calcs (2E).mdb"</definedName>
    <definedName name="AccessSort">#REF!</definedName>
    <definedName name="AMEC_ENGINEERING">'[1]OIL SYST DATA SHTS'!#REF!</definedName>
    <definedName name="B_OK_Click">[2]!B_OK_Click</definedName>
    <definedName name="BLUELETTERS">#REF!,#REF!,#REF!,#REF!,#REF!,#REF!</definedName>
    <definedName name="CreateRangeName">[3]!CreateRangeName</definedName>
    <definedName name="CURRENT_UNIT">#REF!</definedName>
    <definedName name="DatatoExport">#REF!</definedName>
    <definedName name="DatatoExporttoAccess">#REF!</definedName>
    <definedName name="DropDown18_Change">[3]!DropDown18_Change</definedName>
    <definedName name="feeder">[4]Data!$J$12:$L$13</definedName>
    <definedName name="GDSTPPROCESSINSTRUMENTLIST">#REF!</definedName>
    <definedName name="heat">[4]Data!$J$6:$L$6</definedName>
    <definedName name="INSTR">#REF!</definedName>
    <definedName name="jeClientName">[5]Cover!$E$12</definedName>
    <definedName name="jeClientNumber">[6]Cover!$E$19</definedName>
    <definedName name="jeNumber">[6]Cover!$E$18</definedName>
    <definedName name="jeProjectLocation">[6]Cover!$E$14</definedName>
    <definedName name="jeProjectName">[5]Cover!$E$13</definedName>
    <definedName name="jeProjectNumber">[6]Cover!$E$15</definedName>
    <definedName name="jeTitle1">[6]Cover!$E$6</definedName>
    <definedName name="jeTitle2">[6]Cover!$E$7</definedName>
    <definedName name="jeTitle3">[6]Cover!$E$8</definedName>
    <definedName name="jeTitle4">[6]Cover!$E$9</definedName>
    <definedName name="jeTitle5">[6]Cover!$E$10</definedName>
    <definedName name="light">[4]Data!$J$10:$L$10</definedName>
    <definedName name="ListBox13_Change">[3]!ListBox13_Change</definedName>
    <definedName name="motor2">[4]Data!$A$5:$C$34</definedName>
    <definedName name="motor4">[4]Data!$E$5:$G$34</definedName>
    <definedName name="OptionButton20_Click">[3]!OptionButton20_Click</definedName>
    <definedName name="OptionButton21_Click">[3]!OptionButton21_Click</definedName>
    <definedName name="OptionButton23_Click">[3]!OptionButton23_Click</definedName>
    <definedName name="OptionButton24_Click">[3]!OptionButton24_Click</definedName>
    <definedName name="_xlnm.Print_Area" localSheetId="2">Instructions!$A$1:$X$41</definedName>
    <definedName name="_xlnm.Print_Area" localSheetId="3">Worksheet!$A$1:$AH$83</definedName>
    <definedName name="Print_Area_MI">#REF!</definedName>
    <definedName name="SDS">#REF!</definedName>
    <definedName name="wfRevisionCode">[6]Cover!$E$20</definedName>
    <definedName name="wfRevisionDate_Text">[6]Cover!$E$21</definedName>
    <definedName name="wrn.Print._.Output." hidden="1">{#N/A,#N/A,FALSE,"OUTPUT SHEET "}</definedName>
  </definedNames>
  <calcPr calcId="191028"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6" i="5" l="1"/>
  <c r="R18" i="5"/>
  <c r="R21" i="5"/>
  <c r="R14" i="5"/>
  <c r="L14" i="4"/>
  <c r="D18" i="5"/>
  <c r="N13" i="4"/>
  <c r="D19" i="5"/>
  <c r="V22" i="5"/>
  <c r="V23" i="5"/>
  <c r="V24" i="5"/>
  <c r="V21" i="5"/>
  <c r="V19" i="5"/>
  <c r="V17" i="5"/>
  <c r="V16" i="5"/>
  <c r="V15" i="5"/>
  <c r="T23" i="5"/>
  <c r="R23" i="5"/>
  <c r="N17" i="5"/>
  <c r="O17" i="5"/>
  <c r="P17" i="5"/>
  <c r="N18" i="5"/>
  <c r="O18" i="5"/>
  <c r="P18" i="5"/>
  <c r="N19" i="5"/>
  <c r="O19" i="5"/>
  <c r="P19" i="5"/>
  <c r="N20" i="5"/>
  <c r="O20" i="5"/>
  <c r="P20" i="5"/>
  <c r="N21" i="5"/>
  <c r="O21" i="5"/>
  <c r="P21" i="5"/>
  <c r="N22" i="5"/>
  <c r="O22" i="5"/>
  <c r="P22" i="5"/>
  <c r="N23" i="5"/>
  <c r="O23" i="5"/>
  <c r="P23" i="5"/>
  <c r="N24" i="5"/>
  <c r="O24" i="5"/>
  <c r="P24" i="5"/>
  <c r="O16" i="5"/>
  <c r="P16" i="5"/>
  <c r="N16" i="5"/>
  <c r="D17" i="5"/>
  <c r="D20" i="5"/>
  <c r="D21" i="5"/>
  <c r="D22" i="5"/>
  <c r="D23" i="5"/>
  <c r="D24" i="5"/>
  <c r="D16" i="5"/>
  <c r="C17" i="5"/>
  <c r="C18" i="5"/>
  <c r="C19" i="5"/>
  <c r="C20" i="5"/>
  <c r="C21" i="5"/>
  <c r="C22" i="5"/>
  <c r="C23" i="5"/>
  <c r="C24" i="5"/>
  <c r="C16" i="5"/>
  <c r="O43" i="3" l="1"/>
  <c r="P43" i="3"/>
  <c r="L13" i="4"/>
  <c r="M13" i="4"/>
  <c r="O13" i="4"/>
  <c r="P13" i="4"/>
  <c r="M14" i="4"/>
  <c r="N14" i="4"/>
  <c r="O14" i="4"/>
  <c r="P14" i="4"/>
  <c r="L15" i="4"/>
  <c r="M15" i="4"/>
  <c r="N15" i="4"/>
  <c r="O15" i="4"/>
  <c r="P15" i="4"/>
  <c r="L16" i="4"/>
  <c r="M16" i="4"/>
  <c r="N16" i="4"/>
  <c r="O16" i="4"/>
  <c r="P16" i="4"/>
  <c r="L17" i="4"/>
  <c r="M17" i="4"/>
  <c r="N17" i="4"/>
  <c r="O17" i="4"/>
  <c r="P17" i="4"/>
  <c r="O25" i="3"/>
  <c r="O29" i="3" l="1"/>
  <c r="P29" i="3" s="1"/>
  <c r="O30" i="3"/>
  <c r="P30" i="3" s="1"/>
  <c r="O27" i="3"/>
  <c r="P27" i="3" s="1"/>
  <c r="O28" i="3"/>
  <c r="P28" i="3" s="1"/>
  <c r="O32" i="3"/>
  <c r="P32" i="3" s="1"/>
  <c r="O33" i="3"/>
  <c r="P33" i="3" s="1"/>
  <c r="O24" i="3"/>
  <c r="P24" i="3" s="1"/>
  <c r="P25" i="3"/>
  <c r="O34" i="3"/>
  <c r="P34" i="3" s="1"/>
  <c r="O31" i="3"/>
  <c r="P31" i="3" s="1"/>
  <c r="O35" i="3"/>
  <c r="P35" i="3" s="1"/>
  <c r="O36" i="3"/>
  <c r="P36" i="3" s="1"/>
  <c r="O37" i="3"/>
  <c r="P37" i="3" s="1"/>
  <c r="O38" i="3"/>
  <c r="P38" i="3" s="1"/>
  <c r="O39" i="3"/>
  <c r="P39" i="3" s="1"/>
  <c r="O40" i="3"/>
  <c r="P40" i="3" s="1"/>
  <c r="O41" i="3"/>
  <c r="P41" i="3" s="1"/>
  <c r="O42" i="3"/>
  <c r="P42" i="3" s="1"/>
  <c r="O44" i="3"/>
  <c r="P44" i="3" s="1"/>
  <c r="O45" i="3"/>
  <c r="P45" i="3" s="1"/>
  <c r="O46" i="3"/>
  <c r="P46" i="3" s="1"/>
  <c r="O47" i="3"/>
  <c r="P47" i="3" s="1"/>
  <c r="O48" i="3"/>
  <c r="P48" i="3" s="1"/>
  <c r="O49" i="3"/>
  <c r="P49" i="3" s="1"/>
  <c r="O50" i="3"/>
  <c r="P50" i="3" s="1"/>
  <c r="O51" i="3"/>
  <c r="P51" i="3" s="1"/>
  <c r="O52" i="3"/>
  <c r="P52" i="3" s="1"/>
  <c r="O53" i="3"/>
  <c r="P53" i="3" s="1"/>
  <c r="O54" i="3"/>
  <c r="P54" i="3" s="1"/>
  <c r="O55" i="3"/>
  <c r="P55" i="3" s="1"/>
  <c r="O56" i="3"/>
  <c r="P56" i="3" s="1"/>
  <c r="O57" i="3"/>
  <c r="P57" i="3" s="1"/>
  <c r="O58" i="3"/>
  <c r="P58" i="3" s="1"/>
  <c r="O59" i="3"/>
  <c r="P59" i="3" s="1"/>
  <c r="O26" i="3" l="1"/>
  <c r="R26" i="3" s="1"/>
  <c r="S26" i="3" s="1"/>
  <c r="R29" i="3" l="1"/>
  <c r="R30" i="3"/>
  <c r="S30" i="3" s="1"/>
  <c r="R28" i="3"/>
  <c r="R32" i="3"/>
  <c r="S32" i="3" s="1"/>
  <c r="R33" i="3"/>
  <c r="R24" i="3"/>
  <c r="S24" i="3" s="1"/>
  <c r="R25" i="3"/>
  <c r="S25" i="3" s="1"/>
  <c r="R34" i="3"/>
  <c r="R31" i="3"/>
  <c r="S31" i="3" s="1"/>
  <c r="R36" i="3"/>
  <c r="R37" i="3"/>
  <c r="S37" i="3" s="1"/>
  <c r="R38" i="3"/>
  <c r="S38" i="3" s="1"/>
  <c r="R39" i="3"/>
  <c r="S39" i="3" s="1"/>
  <c r="R40" i="3"/>
  <c r="S40" i="3" s="1"/>
  <c r="R41" i="3"/>
  <c r="S41" i="3" s="1"/>
  <c r="R42" i="3"/>
  <c r="S42" i="3" s="1"/>
  <c r="R43" i="3"/>
  <c r="S43" i="3" s="1"/>
  <c r="R44" i="3"/>
  <c r="S44" i="3" s="1"/>
  <c r="R45" i="3"/>
  <c r="S45" i="3" s="1"/>
  <c r="R46" i="3"/>
  <c r="S46" i="3" s="1"/>
  <c r="R47" i="3"/>
  <c r="S47" i="3" s="1"/>
  <c r="R48" i="3"/>
  <c r="S48" i="3" s="1"/>
  <c r="R49" i="3"/>
  <c r="S49" i="3" s="1"/>
  <c r="R50" i="3"/>
  <c r="S50" i="3" s="1"/>
  <c r="R51" i="3"/>
  <c r="S51" i="3" s="1"/>
  <c r="R52" i="3"/>
  <c r="S52" i="3" s="1"/>
  <c r="R53" i="3"/>
  <c r="S53" i="3" s="1"/>
  <c r="R54" i="3"/>
  <c r="S54" i="3" s="1"/>
  <c r="R55" i="3"/>
  <c r="S55" i="3" s="1"/>
  <c r="R56" i="3"/>
  <c r="S56" i="3" s="1"/>
  <c r="R57" i="3"/>
  <c r="S57" i="3" s="1"/>
  <c r="R58" i="3"/>
  <c r="S58" i="3" s="1"/>
  <c r="R59" i="3"/>
  <c r="S59" i="3" s="1"/>
  <c r="S28" i="3" l="1"/>
  <c r="R35" i="3"/>
  <c r="S35" i="3" s="1"/>
  <c r="R27" i="3"/>
  <c r="S27" i="3" s="1"/>
  <c r="S36" i="3"/>
  <c r="S29" i="3"/>
  <c r="S33" i="3"/>
  <c r="S34" i="3"/>
  <c r="P26" i="3"/>
  <c r="R18" i="3" l="1"/>
  <c r="R17" i="3"/>
  <c r="R16" i="3"/>
  <c r="R15" i="3"/>
  <c r="R14" i="3"/>
  <c r="R13" i="3"/>
  <c r="S17" i="3" l="1"/>
  <c r="S16" i="3"/>
  <c r="S15" i="3"/>
  <c r="S14" i="3"/>
  <c r="S1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Amol Gupta</author>
    <author>Pallavi Joshi</author>
  </authors>
  <commentList>
    <comment ref="K2" authorId="0" shapeId="0" xr:uid="{F6F19B3D-0C5F-4719-AEB7-57E11C40EEBB}">
      <text>
        <r>
          <rPr>
            <sz val="9"/>
            <color indexed="81"/>
            <rFont val="Tahoma"/>
            <family val="2"/>
          </rPr>
          <t>Clear the text LOCATION: e.g.
Insert only the Location.</t>
        </r>
      </text>
    </comment>
    <comment ref="I3" authorId="0" shapeId="0" xr:uid="{7D699F7A-903E-43FF-A92E-5F9F4195BD32}">
      <text>
        <r>
          <rPr>
            <sz val="9"/>
            <color indexed="81"/>
            <rFont val="Tahoma"/>
            <family val="2"/>
          </rPr>
          <t>Peer Review</t>
        </r>
      </text>
    </comment>
    <comment ref="K4" authorId="0" shapeId="0" xr:uid="{E8CE93FD-C252-4F8C-B05B-FCA6D2525B45}">
      <text>
        <r>
          <rPr>
            <sz val="9"/>
            <color indexed="81"/>
            <rFont val="Tahoma"/>
            <family val="2"/>
          </rPr>
          <t>Remove the text SUBLOCATION: e.g. Insert only sublocation name.</t>
        </r>
      </text>
    </comment>
    <comment ref="K6" authorId="0" shapeId="0" xr:uid="{F24B0A39-119B-4F86-A598-61BA7A2D4502}">
      <text>
        <r>
          <rPr>
            <sz val="9"/>
            <color indexed="81"/>
            <rFont val="Tahoma"/>
            <family val="2"/>
          </rPr>
          <t>Remove the text  WORK DESCRIPTION: e.g.
 Insert only name of work description</t>
        </r>
      </text>
    </comment>
    <comment ref="M11" authorId="1" shapeId="0" xr:uid="{C5A2DB10-B587-430E-8FFD-A8C395CFD768}">
      <text>
        <r>
          <rPr>
            <sz val="9"/>
            <color indexed="81"/>
            <rFont val="Tahoma"/>
            <family val="2"/>
          </rPr>
          <t>Document Number and REX ID - To be requested from PCS document coordinator through engineering@seqwater.com.au.</t>
        </r>
      </text>
    </comment>
    <comment ref="I13" authorId="0" shapeId="0" xr:uid="{C4BD81C6-9E49-438A-B50B-63675557C4D1}">
      <text>
        <r>
          <rPr>
            <b/>
            <sz val="9"/>
            <color indexed="81"/>
            <rFont val="Tahoma"/>
            <family val="2"/>
          </rPr>
          <t>PLEASE NOTE: 
Once the notes are understood hide them by Right-clicking somewhere on the cell and select hide the comment.</t>
        </r>
      </text>
    </comment>
    <comment ref="R14" authorId="0" shapeId="0" xr:uid="{6C606790-A3CF-4431-83A4-11B304A7945E}">
      <text>
        <r>
          <rPr>
            <sz val="9"/>
            <color indexed="81"/>
            <rFont val="Tahoma"/>
            <family val="2"/>
          </rPr>
          <t>Clear the text LOCATION: e.g.
Insert only the Location.</t>
        </r>
      </text>
    </comment>
    <comment ref="P15" authorId="0" shapeId="0" xr:uid="{30480C25-6A69-408F-853E-DF84B7D4256C}">
      <text>
        <r>
          <rPr>
            <sz val="9"/>
            <color indexed="81"/>
            <rFont val="Tahoma"/>
            <family val="2"/>
          </rPr>
          <t>Peer Review</t>
        </r>
      </text>
    </comment>
    <comment ref="R16" authorId="0" shapeId="0" xr:uid="{E41BEEBC-6408-4FDC-9658-DF10C243A598}">
      <text>
        <r>
          <rPr>
            <sz val="9"/>
            <color indexed="81"/>
            <rFont val="Tahoma"/>
            <family val="2"/>
          </rPr>
          <t>Remove the text SUBLOCATION: e.g. Insert only sublocation name.</t>
        </r>
      </text>
    </comment>
    <comment ref="R18" authorId="0" shapeId="0" xr:uid="{64BC9443-5AA8-42DF-8852-F7557D5B8DFD}">
      <text>
        <r>
          <rPr>
            <sz val="9"/>
            <color indexed="81"/>
            <rFont val="Tahoma"/>
            <family val="2"/>
          </rPr>
          <t>Remove the text  WORK DESCRIPTION: e.g.
 Insert only name of work description</t>
        </r>
      </text>
    </comment>
    <comment ref="R21" authorId="0" shapeId="0" xr:uid="{D56D77D2-5345-43ED-BF74-158E2E7E1537}">
      <text>
        <r>
          <rPr>
            <sz val="9"/>
            <color indexed="81"/>
            <rFont val="Tahoma"/>
            <family val="2"/>
          </rPr>
          <t>Clear and remove text DOCUMENT NUMBER: e.g. 
Insert only document number &amp; start with I-LST-</t>
        </r>
      </text>
    </comment>
    <comment ref="T23" authorId="0" shapeId="0" xr:uid="{AC352E97-C750-46AD-A587-AC9137FD9ED3}">
      <text>
        <r>
          <rPr>
            <sz val="9"/>
            <color indexed="81"/>
            <rFont val="Tahoma"/>
            <family val="2"/>
          </rPr>
          <t>Document Number and REX ID - To be requested from PCS document coordinator through engineering@seqwater.com.au.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James Sokolich</author>
    <author>Amol Gupta</author>
    <author>tc={34E122B2-E060-4E98-BEF2-8D46AD7589D1}</author>
    <author>Pallavi Joshi</author>
  </authors>
  <commentList>
    <comment ref="S12" authorId="0" shapeId="0" xr:uid="{6083CBEB-EC4E-4B25-9108-6B028D8E26E2}">
      <text>
        <r>
          <rPr>
            <sz val="9"/>
            <color indexed="81"/>
            <rFont val="Tahoma"/>
            <family val="2"/>
          </rPr>
          <t>Total Alarms and Events</t>
        </r>
      </text>
    </comment>
    <comment ref="S13" authorId="0" shapeId="0" xr:uid="{B067A951-B1EC-47B8-971B-129CD1C81585}">
      <text>
        <r>
          <rPr>
            <sz val="9"/>
            <color indexed="81"/>
            <rFont val="Tahoma"/>
            <family val="2"/>
          </rPr>
          <t>Number of alarms allowed for each alarm category.</t>
        </r>
      </text>
    </comment>
    <comment ref="C23" authorId="0" shapeId="0" xr:uid="{F5874159-9720-431E-B583-76C346A87092}">
      <text>
        <r>
          <rPr>
            <sz val="9"/>
            <color indexed="81"/>
            <rFont val="Tahoma"/>
            <family val="2"/>
          </rPr>
          <t>As per X-PRO-STD-06 Equipment Naming. Minus the facility code and equipment designation</t>
        </r>
      </text>
    </comment>
    <comment ref="D23" authorId="0" shapeId="0" xr:uid="{F314213D-8937-4FF7-9E38-15E5523FBB9E}">
      <text>
        <r>
          <rPr>
            <sz val="9"/>
            <color indexed="81"/>
            <rFont val="Tahoma"/>
            <family val="2"/>
          </rPr>
          <t>Control System engineer to populate this field
Descriptor structure as per 
I-SPE-STD-010 Tag Naming</t>
        </r>
      </text>
    </comment>
    <comment ref="F23" authorId="0" shapeId="0" xr:uid="{FB95AEB6-1CFD-4426-B285-65DBC751CBF7}">
      <text>
        <r>
          <rPr>
            <sz val="9"/>
            <color indexed="81"/>
            <rFont val="Tahoma"/>
            <family val="2"/>
          </rPr>
          <t xml:space="preserve">Free text field used to help filter and search for alarms.
</t>
        </r>
      </text>
    </comment>
    <comment ref="S23" authorId="1" shapeId="0" xr:uid="{739AD816-2FED-4BC8-97B0-505CEC51DB94}">
      <text>
        <r>
          <rPr>
            <sz val="9"/>
            <color indexed="81"/>
            <rFont val="Tahoma"/>
            <family val="2"/>
          </rPr>
          <t xml:space="preserve">For categorisation refer I-SPE-STD-006 and I-SPE-STD-005
</t>
        </r>
      </text>
    </comment>
    <comment ref="T23" authorId="2" shapeId="0" xr:uid="{34E122B2-E060-4E98-BEF2-8D46AD7589D1}">
      <text>
        <t>[Threaded comment]
Your version of Excel allows you to read this threaded comment; however, any edits to it will get removed if the file is opened in a newer version of Excel. Learn more: https://go.microsoft.com/fwlink/?linkid=870924
Comment:
    Refer to 'Instructions' tab for details.</t>
      </text>
    </comment>
    <comment ref="U23" authorId="0" shapeId="0" xr:uid="{9570BBAB-1A55-4ACB-B28F-56C293EFCB9F}">
      <text>
        <r>
          <rPr>
            <sz val="9"/>
            <color indexed="81"/>
            <rFont val="Tahoma"/>
            <family val="2"/>
          </rPr>
          <t xml:space="preserve">Department responsible for managing alarm setpoint and delay. </t>
        </r>
      </text>
    </comment>
    <comment ref="V23" authorId="0" shapeId="0" xr:uid="{B04D10FC-1E39-4654-8024-258CF4A84B87}">
      <text>
        <r>
          <rPr>
            <sz val="9"/>
            <color indexed="81"/>
            <rFont val="Tahoma"/>
            <family val="2"/>
          </rPr>
          <t>Water Quality CCP Type
Critical High / Low
Action High / Low</t>
        </r>
      </text>
    </comment>
    <comment ref="AA23" authorId="0" shapeId="0" xr:uid="{D8D75C24-EF86-4AB3-9807-B662590AA1F3}">
      <text>
        <r>
          <rPr>
            <sz val="9"/>
            <color indexed="81"/>
            <rFont val="Tahoma"/>
            <family val="2"/>
          </rPr>
          <t xml:space="preserve">Delay in seconds before the alarm activates. 
</t>
        </r>
      </text>
    </comment>
    <comment ref="AB23" authorId="0" shapeId="0" xr:uid="{3D92C2F5-153B-4057-99FA-3F3F5B754DE3}">
      <text>
        <r>
          <rPr>
            <sz val="9"/>
            <color indexed="81"/>
            <rFont val="Tahoma"/>
            <family val="2"/>
          </rPr>
          <t xml:space="preserve">Delay in seconds after the alarm de-activates. 
</t>
        </r>
      </text>
    </comment>
    <comment ref="AC23" authorId="0" shapeId="0" xr:uid="{26CA90E2-6FAD-4323-9222-0281F989CC88}">
      <text>
        <r>
          <rPr>
            <sz val="9"/>
            <color indexed="81"/>
            <rFont val="Tahoma"/>
            <family val="2"/>
          </rPr>
          <t>For self-resetting alarms, what is the % or absolute value, the instrument signal must retrace for the alarm to reset.</t>
        </r>
      </text>
    </comment>
    <comment ref="AD23" authorId="3" shapeId="0" xr:uid="{9B022433-D1A4-47B0-9757-D6DE3DC44770}">
      <text>
        <r>
          <rPr>
            <sz val="11"/>
            <color theme="1"/>
            <rFont val="Calibri"/>
            <family val="2"/>
            <scheme val="minor"/>
          </rPr>
          <t xml:space="preserve">Minimum HOLD time to latch the output Alarms for minimum hold time </t>
        </r>
      </text>
    </comment>
    <comment ref="AE23" authorId="0" shapeId="0" xr:uid="{480F320D-1ED8-4492-92EA-52AE2ED8A57D}">
      <text>
        <r>
          <rPr>
            <sz val="9"/>
            <color indexed="81"/>
            <rFont val="Tahoma"/>
            <family val="2"/>
          </rPr>
          <t xml:space="preserve">Mask this alarm when the listed alarms are also </t>
        </r>
        <r>
          <rPr>
            <u/>
            <sz val="9"/>
            <color indexed="81"/>
            <rFont val="Tahoma"/>
            <family val="2"/>
          </rPr>
          <t>active</t>
        </r>
      </text>
    </comment>
    <comment ref="AG23" authorId="0" shapeId="0" xr:uid="{DB0F9EE8-80F0-4934-9AFC-708EB8B1F5DC}">
      <text>
        <r>
          <rPr>
            <sz val="9"/>
            <color indexed="81"/>
            <rFont val="Tahoma"/>
            <family val="2"/>
          </rPr>
          <t>Automatic Action to be taken when this alarm triggers or other plant effects. Typically Plant Shutdown.</t>
        </r>
      </text>
    </comment>
    <comment ref="AH23" authorId="1" shapeId="0" xr:uid="{2CC20D80-D8B9-4616-9D45-5E2B9517D38B}">
      <text>
        <r>
          <rPr>
            <sz val="9"/>
            <color indexed="81"/>
            <rFont val="Tahoma"/>
            <family val="2"/>
          </rPr>
          <t>Alarm masking information to be added here along with any known corrective actions</t>
        </r>
      </text>
    </comment>
  </commentList>
</comments>
</file>

<file path=xl/sharedStrings.xml><?xml version="1.0" encoding="utf-8"?>
<sst xmlns="http://schemas.openxmlformats.org/spreadsheetml/2006/main" count="655" uniqueCount="318">
  <si>
    <t>Template</t>
  </si>
  <si>
    <t>I-TMP-STD-008</t>
  </si>
  <si>
    <t xml:space="preserve">Master Alarms Database </t>
  </si>
  <si>
    <t>Document Number: TEM-00254</t>
  </si>
  <si>
    <t>This document is the property of Seqwater. It must not be copied or reproduced in any way whatsoever without the authority of Seqwater. This document is uncontrolled when printed. An electronic database manages and stores the controlled version.</t>
  </si>
  <si>
    <t>Rev no.</t>
  </si>
  <si>
    <t>Description</t>
  </si>
  <si>
    <t>Process Owner</t>
  </si>
  <si>
    <t>Approved for issue</t>
  </si>
  <si>
    <t>Position</t>
  </si>
  <si>
    <t>Name</t>
  </si>
  <si>
    <t>Date</t>
  </si>
  <si>
    <t>• 'Instructions' worksheet added and  'Instructions' section moved from 'Worksheet' to 'Instructions' sheet
• Columns for 'Rev.' and 'P&amp;ID Number' added in Worksheet
• Notes added to  'Alarm Priority' and 'Notes' columns. 
• Column for 'Ack. Authority' and 'Corrective action' removed. 
• More information added to 'Instructions' section.
• A3 Ttille block added in.</t>
  </si>
  <si>
    <t>Lead Automation and Process Control Engineer</t>
  </si>
  <si>
    <t>Team Leader Process ＆ Analysis</t>
  </si>
  <si>
    <t>Subject Matter Expert Authorisation</t>
  </si>
  <si>
    <t>RPEQ #</t>
  </si>
  <si>
    <r>
      <t>A4 Title block - P</t>
    </r>
    <r>
      <rPr>
        <b/>
        <sz val="11"/>
        <color theme="1"/>
        <rFont val="Calibri"/>
        <family val="2"/>
        <scheme val="minor"/>
      </rPr>
      <t>opulate only this block. A3 Block will populate automatically</t>
    </r>
  </si>
  <si>
    <t>REVISION (As Constructed )</t>
  </si>
  <si>
    <t>CONTRACTOR LOGO</t>
  </si>
  <si>
    <t>LOCATION:  e.g. EAST BANK WTP</t>
  </si>
  <si>
    <t>AS CONSTRUCTED</t>
  </si>
  <si>
    <t>NO.</t>
  </si>
  <si>
    <t>DESCRIPTION</t>
  </si>
  <si>
    <t>DATE</t>
  </si>
  <si>
    <t>PREPARED BY</t>
  </si>
  <si>
    <t>CHECKED BY</t>
  </si>
  <si>
    <t>APPROVER</t>
  </si>
  <si>
    <t>SUBLOCATION: e.g. RAW WATER PUMP STATION</t>
  </si>
  <si>
    <t>SIGNATURE</t>
  </si>
  <si>
    <t>PROJECT NUMBER: e.g. PID123</t>
  </si>
  <si>
    <t>RPEQ No.</t>
  </si>
  <si>
    <t>FOR CONSTRUCTION</t>
  </si>
  <si>
    <t>DOCUMENT DESCRIPTION : e.g. WELL G PUMP REFURBISHMENT</t>
  </si>
  <si>
    <t>REX ID: ANN/NNNNNN</t>
  </si>
  <si>
    <t>I-LST-XXX-00X</t>
  </si>
  <si>
    <r>
      <t xml:space="preserve">A3 title block, this will </t>
    </r>
    <r>
      <rPr>
        <b/>
        <sz val="11"/>
        <color theme="1"/>
        <rFont val="Calibri"/>
        <family val="2"/>
        <scheme val="minor"/>
      </rPr>
      <t>populate</t>
    </r>
    <r>
      <rPr>
        <sz val="11"/>
        <color theme="1"/>
        <rFont val="Calibri"/>
        <family val="2"/>
        <scheme val="minor"/>
      </rPr>
      <t xml:space="preserve"> </t>
    </r>
    <r>
      <rPr>
        <b/>
        <sz val="11"/>
        <color theme="1"/>
        <rFont val="Calibri"/>
        <family val="2"/>
        <scheme val="minor"/>
      </rPr>
      <t>automatically</t>
    </r>
    <r>
      <rPr>
        <sz val="11"/>
        <color theme="1"/>
        <rFont val="Calibri"/>
        <family val="2"/>
        <scheme val="minor"/>
      </rPr>
      <t xml:space="preserve"> when above </t>
    </r>
    <r>
      <rPr>
        <b/>
        <sz val="11"/>
        <color theme="1"/>
        <rFont val="Calibri"/>
        <family val="2"/>
        <scheme val="minor"/>
      </rPr>
      <t>A4 title block</t>
    </r>
    <r>
      <rPr>
        <sz val="11"/>
        <color theme="1"/>
        <rFont val="Calibri"/>
        <family val="2"/>
        <scheme val="minor"/>
      </rPr>
      <t xml:space="preserve"> is </t>
    </r>
    <r>
      <rPr>
        <b/>
        <sz val="11"/>
        <color theme="1"/>
        <rFont val="Calibri"/>
        <family val="2"/>
        <scheme val="minor"/>
      </rPr>
      <t>populated</t>
    </r>
  </si>
  <si>
    <t>Master Alarms Database - Alarms Prioritisation and Classification Worksheet</t>
  </si>
  <si>
    <t>Instructions</t>
  </si>
  <si>
    <t>Step 1</t>
  </si>
  <si>
    <t>For guidance on how to populate this sheet refer I-SPE-STD-005 High Priority Alarms &amp; Interlocks Management (SPE-00356) and I-SPE-STD-006 Monitoring and Control System Alarm and Event Management (SPE-00357).</t>
  </si>
  <si>
    <t xml:space="preserve">Step 2 </t>
  </si>
  <si>
    <t xml:space="preserve">Fill out details in all blue columns where required. Grey columns are automatically calculated and do not need data entry. </t>
  </si>
  <si>
    <t>Process engineers to populate the majority of the table with an exception fo Alarm tag, this is to be filled in by a Control System engineer.</t>
  </si>
  <si>
    <t>Step 3</t>
  </si>
  <si>
    <t>Against each alarm, assign a consequence (per the Seqwater Risk Matrix) in the appropriate Loss Type as per the Consequence Table</t>
  </si>
  <si>
    <t>Step 4</t>
  </si>
  <si>
    <t xml:space="preserve">Select the appropriate Operator Response Time. Not assigning a response time, defaults the alarm to Priority 5 (an Event). The Priority column will then determine the appropriate Alarm Priority level for  the given </t>
  </si>
  <si>
    <t>Consequence and Response Time.</t>
  </si>
  <si>
    <t>Step 5</t>
  </si>
  <si>
    <t>Complete remaining alarm details section.</t>
  </si>
  <si>
    <t>Step 6</t>
  </si>
  <si>
    <t>Review the alarm breakdown Summary and adjust or request exemption if required.</t>
  </si>
  <si>
    <t xml:space="preserve">Step 7 </t>
  </si>
  <si>
    <t>Assign the correct operator Alarm Dial Out Category from the drop down.</t>
  </si>
  <si>
    <t>Assigning Alarm Dialler Categories.  Alarms generated by</t>
  </si>
  <si>
    <t>1 -Power Outage</t>
  </si>
  <si>
    <t>Phase Failure Relay Alarm or other power outage indications.</t>
  </si>
  <si>
    <t>2- Process Critical</t>
  </si>
  <si>
    <t>HACCP Action/Critical alarms or water quality alarms</t>
  </si>
  <si>
    <t xml:space="preserve">3- Fluoride </t>
  </si>
  <si>
    <t>All Fluoride alarms higher than priority 5 OR operator requested alarms</t>
  </si>
  <si>
    <t>4- Plant Shutdown</t>
  </si>
  <si>
    <t>Any alarm that unexpectedly causes a plant shutdown. (not including planned shutdowns)</t>
  </si>
  <si>
    <t>5- Fire or Security</t>
  </si>
  <si>
    <t>Fire Alarm or Security System alarm</t>
  </si>
  <si>
    <t>6- Dialer Fault</t>
  </si>
  <si>
    <t>Test alarm to test Alarm Dialler. This test is generated from SCADA</t>
  </si>
  <si>
    <t>Step 8</t>
  </si>
  <si>
    <t>Review the alarm priority guidelines in I-SPE-STD-006 for alarm priority ranges.</t>
  </si>
  <si>
    <t>Note</t>
  </si>
  <si>
    <t>The spreadsheet assumes the alarms are acknowledged by an operator.</t>
  </si>
  <si>
    <t>Add new rows before the end of the table or extend the table downwards to keep formulas.</t>
  </si>
  <si>
    <t>Consequence</t>
  </si>
  <si>
    <t>Total</t>
  </si>
  <si>
    <t>Event</t>
  </si>
  <si>
    <t>Insignificant</t>
  </si>
  <si>
    <t>Allowed</t>
  </si>
  <si>
    <t>Priority</t>
  </si>
  <si>
    <t>Minor</t>
  </si>
  <si>
    <t>Critical</t>
  </si>
  <si>
    <t>Moderate</t>
  </si>
  <si>
    <t>Action</t>
  </si>
  <si>
    <t>Major</t>
  </si>
  <si>
    <t>Warning</t>
  </si>
  <si>
    <t>Information</t>
  </si>
  <si>
    <t>Catastrophic</t>
  </si>
  <si>
    <t>No Limit</t>
  </si>
  <si>
    <t>Rev</t>
  </si>
  <si>
    <t>P&amp;ID Number</t>
  </si>
  <si>
    <t>Equipment Number</t>
  </si>
  <si>
    <t>Alarm tag</t>
  </si>
  <si>
    <t>Alarm Type</t>
  </si>
  <si>
    <t>Alarm Area</t>
  </si>
  <si>
    <t>Alarm Description</t>
  </si>
  <si>
    <t>Type</t>
  </si>
  <si>
    <t>Health and Safety</t>
  </si>
  <si>
    <t>Environment</t>
  </si>
  <si>
    <t>Legal and Regulatory</t>
  </si>
  <si>
    <t>Reputation, Social and Community</t>
  </si>
  <si>
    <t>Financial</t>
  </si>
  <si>
    <t>Water Quality and Supply</t>
  </si>
  <si>
    <t>Highest Consequence Rating</t>
  </si>
  <si>
    <t>Required Response Time</t>
  </si>
  <si>
    <t>Calc</t>
  </si>
  <si>
    <t>Alarm Priority</t>
  </si>
  <si>
    <t>Dial Out Assignment</t>
  </si>
  <si>
    <t>Alarm Owner</t>
  </si>
  <si>
    <t>CCP Type</t>
  </si>
  <si>
    <t>Instrument Parameter</t>
  </si>
  <si>
    <t>Engineering Units</t>
  </si>
  <si>
    <t>Default Setpoint</t>
  </si>
  <si>
    <t>Analogue Limits</t>
  </si>
  <si>
    <t>Alarm  On Delay</t>
  </si>
  <si>
    <t>Alarm  Off Delay</t>
  </si>
  <si>
    <t>Dead band</t>
  </si>
  <si>
    <t>Alarm Hold Time</t>
  </si>
  <si>
    <t>Alarm Masking</t>
  </si>
  <si>
    <t>Alarm Causes</t>
  </si>
  <si>
    <t>Consequence of Alarm</t>
  </si>
  <si>
    <t>Notes</t>
  </si>
  <si>
    <t>W08-I-1AIT563</t>
  </si>
  <si>
    <t>W08_1AIT563_aHI</t>
  </si>
  <si>
    <t>Analogue</t>
  </si>
  <si>
    <t>Caloundra Street</t>
  </si>
  <si>
    <t>Caloundra Street WQMF Free Chlorine High</t>
  </si>
  <si>
    <t>Alarm</t>
  </si>
  <si>
    <t>Within 15 Minutes</t>
  </si>
  <si>
    <t>2-Process Critical</t>
  </si>
  <si>
    <t>Water Quality</t>
  </si>
  <si>
    <t>Chlorine</t>
  </si>
  <si>
    <t>mg/L</t>
  </si>
  <si>
    <t>3-5</t>
  </si>
  <si>
    <t>Instant</t>
  </si>
  <si>
    <t>NA</t>
  </si>
  <si>
    <t>Chlorine Dosing Shutdown</t>
  </si>
  <si>
    <t>W08_1AIT563_aLO</t>
  </si>
  <si>
    <t>Caloundra Street WQMF Free Chlorine Low</t>
  </si>
  <si>
    <t>0-1</t>
  </si>
  <si>
    <t>TNP-I-1AIT032</t>
  </si>
  <si>
    <t>TNP_1AIT032_aHH</t>
  </si>
  <si>
    <t>Raw Water</t>
  </si>
  <si>
    <t>North Pine WTP Raw Water Turbidity High High</t>
  </si>
  <si>
    <t>Within 1 Minute</t>
  </si>
  <si>
    <t>No Dial</t>
  </si>
  <si>
    <t>Electrical</t>
  </si>
  <si>
    <t>Not CCP</t>
  </si>
  <si>
    <t>Turbidity</t>
  </si>
  <si>
    <t>NTU</t>
  </si>
  <si>
    <t>0-350</t>
  </si>
  <si>
    <t>90s</t>
  </si>
  <si>
    <t>TNP_1AIT032_aHI</t>
  </si>
  <si>
    <t>North Pine WTP Raw Water Turbidity High</t>
  </si>
  <si>
    <t>Within Hours</t>
  </si>
  <si>
    <t>TNP_1AIT032_aLO</t>
  </si>
  <si>
    <t>North Pine WTP Raw Water Turbidity Low</t>
  </si>
  <si>
    <t>TNP_1AIT032_aLL</t>
  </si>
  <si>
    <t>North Pine WTP Raw Water Turbidity Low Low</t>
  </si>
  <si>
    <t>Within 5 Minutes</t>
  </si>
  <si>
    <t>TNP_1AIT032_aFL</t>
  </si>
  <si>
    <t>Digital</t>
  </si>
  <si>
    <t>North Pine WTP Raw Water Turbidity Instrument Fault</t>
  </si>
  <si>
    <t>5s</t>
  </si>
  <si>
    <t>TLO-I-2AIT502</t>
  </si>
  <si>
    <t>TLO_2AIT502_aACTHI</t>
  </si>
  <si>
    <t>Stabilised Water</t>
  </si>
  <si>
    <t>HACCP Critical Lowood WTP Stabilised Water pH High</t>
  </si>
  <si>
    <t>4-Plant Shutdown</t>
  </si>
  <si>
    <t>pH</t>
  </si>
  <si>
    <t>4-9</t>
  </si>
  <si>
    <t>Not Masked</t>
  </si>
  <si>
    <t>Plant Shutdown</t>
  </si>
  <si>
    <t>TLO_2AIT502_aCRTHI</t>
  </si>
  <si>
    <t>HACCP Action Lowood WTP Stabilised Water pH High</t>
  </si>
  <si>
    <t>30s</t>
  </si>
  <si>
    <t>Clear Water pumps shutdown</t>
  </si>
  <si>
    <t>TLO_2AIT502_aHH</t>
  </si>
  <si>
    <t>Lowood WTP Stabilised Water pH High High</t>
  </si>
  <si>
    <t>TLO_2AIT502_aHI</t>
  </si>
  <si>
    <t>Lowood WTP Stabilised Water pH High</t>
  </si>
  <si>
    <t>1-Power Outage</t>
  </si>
  <si>
    <t>Operations</t>
  </si>
  <si>
    <t>120s</t>
  </si>
  <si>
    <t>TLO_2AIT502_aLO</t>
  </si>
  <si>
    <t>Lowood WTP Stabilised Water pH Low</t>
  </si>
  <si>
    <t>TLO_2AIT502_aLL</t>
  </si>
  <si>
    <t>Lowood WTP Stabilised Water pH Low Low</t>
  </si>
  <si>
    <t>TLO_2AIT502_aFL</t>
  </si>
  <si>
    <t>Lowood WTP Stabilised Water pH Instrument Fault</t>
  </si>
  <si>
    <t>TWB-M-2PMP032</t>
  </si>
  <si>
    <t>TWB_2PMP032_AMP_aHH</t>
  </si>
  <si>
    <t>Settled Water</t>
  </si>
  <si>
    <t>West Bank WTP Settled Water Pump 2 Current High High</t>
  </si>
  <si>
    <t>Current</t>
  </si>
  <si>
    <t>A</t>
  </si>
  <si>
    <t>0-50</t>
  </si>
  <si>
    <t>TWB_2PMP032_AMP_aHI</t>
  </si>
  <si>
    <t>West Bank WTP Settled Water Pump 2 Current High</t>
  </si>
  <si>
    <t>TWB_2PMP032_AMP_aLO</t>
  </si>
  <si>
    <t>West Bank WTP Settled Water Pump 2 Current Low</t>
  </si>
  <si>
    <t>TWB_2PMP032_AMP_aLL</t>
  </si>
  <si>
    <t>West Bank WTP Settled Water Pump 2 Current Low Low</t>
  </si>
  <si>
    <t>TWB_2PMP032_AMP_aFL</t>
  </si>
  <si>
    <t>West Bank WTP Settled Water Pump 2 Current Fault</t>
  </si>
  <si>
    <t>TWB_2PMP032_sRUN</t>
  </si>
  <si>
    <t>West Bank WTP Settled Water Pump 2 Start</t>
  </si>
  <si>
    <t>West Bank WTP Settled Water Pump 2 Stop</t>
  </si>
  <si>
    <t>TWB_2PMP032_aTOL</t>
  </si>
  <si>
    <t>West Bank WTP Settled Water Pump 2 Overload Tripped</t>
  </si>
  <si>
    <t>TWB_2PMP032_sCBOPEND</t>
  </si>
  <si>
    <t>West Bank WTP Settled Water Pump 2 Circuit Breaker Open</t>
  </si>
  <si>
    <t>TWB_2PMP032_aESTOP</t>
  </si>
  <si>
    <t>West Bank WTP Settled Water Pump 2 Emergency Stop</t>
  </si>
  <si>
    <t>BLI-M-1SBP101</t>
  </si>
  <si>
    <t>BLI_1SBP101_CTRLPWRFL.aALM</t>
  </si>
  <si>
    <t>Raw Water Pump Control Power Failure</t>
  </si>
  <si>
    <t>0s</t>
  </si>
  <si>
    <t>cDSABLD OR BLI_1SBP101.aDSABLD</t>
  </si>
  <si>
    <t>NOT BLI_1SBP101_iCTRLPWROK</t>
  </si>
  <si>
    <t>Interlock pump (triggers 1SBP101.aFL)</t>
  </si>
  <si>
    <t xml:space="preserve">Seqwater Risk Matrix </t>
  </si>
  <si>
    <t>Hazard Effect / Consequence</t>
  </si>
  <si>
    <t>(Where an event has more than one ‘Loss Type’, choose the ‘Consequence’ with the highest rating)</t>
  </si>
  <si>
    <t>Loss Type</t>
  </si>
  <si>
    <t xml:space="preserve">Insignificant </t>
  </si>
  <si>
    <t xml:space="preserve">Minor </t>
  </si>
  <si>
    <t xml:space="preserve">Moderate </t>
  </si>
  <si>
    <t xml:space="preserve">Major </t>
  </si>
  <si>
    <t>(Additional ‘Loss Types’ may exist for an event; identify &amp; rate accordingly)</t>
  </si>
  <si>
    <t>Symptoms requiring no treatment or first aid treatment only.</t>
  </si>
  <si>
    <t>Minor temporary injury or illness requiring medical treatment.</t>
  </si>
  <si>
    <t>Moderate  injury or temporary impairment.</t>
  </si>
  <si>
    <t>Permanent injury or impairment.</t>
  </si>
  <si>
    <t>≥1 Fatalities.</t>
  </si>
  <si>
    <t>Response Time</t>
  </si>
  <si>
    <t>Likelihood</t>
  </si>
  <si>
    <t>Returned to full duties.</t>
  </si>
  <si>
    <t>Inability to complete rest of shift or modified duties.</t>
  </si>
  <si>
    <t>One or more entire shift missed as a result.</t>
  </si>
  <si>
    <t>Within 1 minute</t>
  </si>
  <si>
    <t>Almost Certain</t>
  </si>
  <si>
    <t xml:space="preserve">Medium </t>
  </si>
  <si>
    <t>High</t>
  </si>
  <si>
    <t xml:space="preserve">High </t>
  </si>
  <si>
    <t xml:space="preserve">Extreme </t>
  </si>
  <si>
    <t>Localised, on site, actual or potential nuisance. Routine short term remediation.</t>
  </si>
  <si>
    <t>Localised on/off site environmental nuisance. Routine short term remediation (&lt;1 month).</t>
  </si>
  <si>
    <t>Localised on/off site actual or potential environmental harm/impact to the ecosystem, flora, fauna (excluding declared and rare threatened and vulnerable species) requiring limited resources to mitigate (&gt;1 - &lt;3 months).</t>
  </si>
  <si>
    <t>Localised on/off site actual or potential serious harm/Impacts to the ecosystem, flora, fauna (including declared and rare threatened and vulnerable species) requiring substantial resources to mitigate (&gt;3 - &lt;6 months).</t>
  </si>
  <si>
    <t>Actual or potential widespread environmental harm/Impacts to the ecosystem, flora, fauna requiring extensive resources to mitigate (&gt;6 months).</t>
  </si>
  <si>
    <t>Within 5 minutes</t>
  </si>
  <si>
    <t>Likely</t>
  </si>
  <si>
    <t>Medium</t>
  </si>
  <si>
    <t>Extreme</t>
  </si>
  <si>
    <t>Low level legal matter Regulatory reporting not required.</t>
  </si>
  <si>
    <t>Minor legal issue, non-compliance and/or breach of a regulation.</t>
  </si>
  <si>
    <t>Serious breach of law; investigation/report to regulatory body, prosecution and/or possible moderate penalty.</t>
  </si>
  <si>
    <t>Major breach of the law; considerable prosecution and penalties.</t>
  </si>
  <si>
    <t>Long term legal action, government inquiry, significant penalties, prosecutions. Potential jail terms.</t>
  </si>
  <si>
    <t>Within 15 minutes</t>
  </si>
  <si>
    <t>Possible</t>
  </si>
  <si>
    <t>Low</t>
  </si>
  <si>
    <t>Reputation / Social and Community</t>
  </si>
  <si>
    <t>Slight impact - public awareness may exist but no public concern.</t>
  </si>
  <si>
    <t>Limited impact - localised public/media concern.</t>
  </si>
  <si>
    <t>Considerable impact - regional public/media concern.</t>
  </si>
  <si>
    <t>National impact - national public/media attention.</t>
  </si>
  <si>
    <t>International impact - international public/media  attention.</t>
  </si>
  <si>
    <t>Within hours</t>
  </si>
  <si>
    <t>Unlikely</t>
  </si>
  <si>
    <t xml:space="preserve">Low </t>
  </si>
  <si>
    <t>Superficial infringement of cultural heritage and no disturbance to heritage sites.</t>
  </si>
  <si>
    <t>Limited damage to heritage sites. Localised cultural heritage reputational damage.</t>
  </si>
  <si>
    <t>Moderate damage to regional heritage sites, regional cultural heritage reputational damage.</t>
  </si>
  <si>
    <t>Significant damage to important QLD heritage site. Major infringement of cultural heritage.</t>
  </si>
  <si>
    <t>Highly offensive infringement of cultural heritage.</t>
  </si>
  <si>
    <t>Events only</t>
  </si>
  <si>
    <t>Rare</t>
  </si>
  <si>
    <t>Total destruction of nationally significant heritage locations.</t>
  </si>
  <si>
    <t>≤$250k</t>
  </si>
  <si>
    <t>&gt;$250k - ≤$1m</t>
  </si>
  <si>
    <t>&gt;$1m - ≤$2.5m</t>
  </si>
  <si>
    <t>&gt;$2.5m - ≤$5m</t>
  </si>
  <si>
    <t>&gt;$5m</t>
  </si>
  <si>
    <t>Alarm priorities Calc</t>
  </si>
  <si>
    <t>≤10% overspend of project budget and/or realisation in delivery of benefits.</t>
  </si>
  <si>
    <t>&gt;10% - ≤25% overspend of initiative/project budget and/or realisation in delivery of associated benefits.</t>
  </si>
  <si>
    <t>&gt;25% - ≤50% overspend of initiative/project budget and/or realisation in delivery of associated benefits.</t>
  </si>
  <si>
    <t>&gt;50% - ≤75% overspend of initiative/project budget and/or realisation in delivery of associated benefits.</t>
  </si>
  <si>
    <t>&gt;75% overspend of initiative/project budget and/or realisation in delivery of associated benefits</t>
  </si>
  <si>
    <t>Reservoirs lower than agreed normal operating levels for &lt;4 hours or restricted output from treatment plant.  No loss of supply from any bulk water supply point.</t>
  </si>
  <si>
    <t>Reservoirs approaching agreed communication trigger levels.  Treatment plant at restricted output requiring supply reconfiguration.</t>
  </si>
  <si>
    <t>Reservoir levels below communication trigger levels &gt; 8 hours. Reduced operating volumes due to treatment plant capability for a short duration resulting in retailer network configuration changes.</t>
  </si>
  <si>
    <t>Unplanned loss of water supply from any bulk water supply point to any non-network or connected customers supply zones for up to 24 hours.</t>
  </si>
  <si>
    <t>Unplanned loss of water supply from any bulk water supply point to any non-network or network connected supply zones for &gt; 24 hours.</t>
  </si>
  <si>
    <t>Little or no disruption to normal operations.</t>
  </si>
  <si>
    <t>No loss of supply from any bulk water supply point.</t>
  </si>
  <si>
    <t>Widespread aesthetic impacts for SEQ Drinking Water Supply System plants.  Repeated breach of guideline value / specification in quarterly Water Quality reports for chronic health parameters.</t>
  </si>
  <si>
    <t xml:space="preserve">Potential acute health impacts (no declared outbreak expected). </t>
  </si>
  <si>
    <t xml:space="preserve">Potential acute health impacts, declared outbreak expected. </t>
  </si>
  <si>
    <t>Localised aesthetic impacts for non-SEQ Drinking Water Supply System plants. Isolated sample reports above guideline value / specification for chronic health parameters.</t>
  </si>
  <si>
    <t>Risk Rating</t>
  </si>
  <si>
    <t>The event is expected to occur in most circumstances</t>
  </si>
  <si>
    <t>&gt;90%</t>
  </si>
  <si>
    <t>The event will probably occur in most circumstances.</t>
  </si>
  <si>
    <t>&gt;50–90%</t>
  </si>
  <si>
    <t>The event might occur, but not expected to occur under normal circumstances.</t>
  </si>
  <si>
    <t>&gt;10–50%</t>
  </si>
  <si>
    <t>The event could occur at some time, but only in unusual circumstances</t>
  </si>
  <si>
    <t>&gt;2–10%</t>
  </si>
  <si>
    <t xml:space="preserve">Rare </t>
  </si>
  <si>
    <t>The event could occur only in exceptional circumstances</t>
  </si>
  <si>
    <t>&lt;2%</t>
  </si>
  <si>
    <t>Refere Supporting Information in REX</t>
  </si>
  <si>
    <t>Refer Supporting Information in REX</t>
  </si>
  <si>
    <t>Refer Document Properties in REX</t>
  </si>
  <si>
    <t>Refer Doc Properties in REX</t>
  </si>
  <si>
    <t>DOCUMENT SENSITIVITY: OFFICIAL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</si>
</sst>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name val="Arial"/>
      <family val="2"/>
    </font>
    <font>
      <b/>
      <sz val="10"/>
      <color theme="0"/>
      <name val="Arial"/>
      <family val="2"/>
    </font>
    <font>
      <sz val="9"/>
      <color indexed="81"/>
      <name val="Tahoma"/>
      <family val="2"/>
    </font>
    <font>
      <sz val="8"/>
      <name val="Arial"/>
      <family val="2"/>
    </font>
    <font>
      <b/>
      <sz val="11"/>
      <color rgb="FF000000"/>
      <name val="Arial"/>
      <family val="2"/>
    </font>
    <font>
      <b/>
      <sz val="8"/>
      <color rgb="FF000000"/>
      <name val="Arial"/>
      <family val="2"/>
    </font>
    <font>
      <sz val="7"/>
      <color rgb="FF000000"/>
      <name val="Arial"/>
      <family val="2"/>
    </font>
    <font>
      <b/>
      <sz val="9"/>
      <color rgb="FF000000"/>
      <name val="Arial"/>
      <family val="2"/>
    </font>
    <font>
      <b/>
      <sz val="10"/>
      <color rgb="FF000000"/>
      <name val="Arial"/>
      <family val="2"/>
    </font>
    <font>
      <sz val="8"/>
      <color rgb="FF000000"/>
      <name val="Arial"/>
      <family val="2"/>
    </font>
    <font>
      <sz val="10"/>
      <color rgb="FF2C2C2C"/>
      <name val="Arial"/>
      <family val="2"/>
    </font>
    <font>
      <b/>
      <sz val="11"/>
      <name val="Calibri"/>
      <family val="2"/>
      <scheme val="minor"/>
    </font>
    <font>
      <u/>
      <sz val="9"/>
      <color indexed="81"/>
      <name val="Tahoma"/>
      <family val="2"/>
    </font>
    <font>
      <b/>
      <sz val="10"/>
      <color rgb="FF2C2C2C"/>
      <name val="Arial"/>
      <family val="2"/>
    </font>
    <font>
      <sz val="11"/>
      <name val="Calibri"/>
      <family val="2"/>
      <scheme val="minor"/>
    </font>
    <font>
      <sz val="11"/>
      <color theme="1"/>
      <name val="Univers"/>
      <family val="2"/>
    </font>
    <font>
      <sz val="8"/>
      <color theme="1"/>
      <name val="Univers"/>
      <family val="2"/>
    </font>
    <font>
      <b/>
      <sz val="14"/>
      <name val="Univers"/>
      <family val="2"/>
    </font>
    <font>
      <b/>
      <sz val="14"/>
      <color theme="0" tint="-0.499984740745262"/>
      <name val="Univers"/>
      <family val="2"/>
    </font>
    <font>
      <b/>
      <sz val="8"/>
      <color theme="1"/>
      <name val="Univers"/>
      <family val="2"/>
    </font>
    <font>
      <b/>
      <sz val="9"/>
      <color indexed="81"/>
      <name val="Tahoma"/>
      <family val="2"/>
    </font>
    <font>
      <b/>
      <sz val="11"/>
      <color theme="1"/>
      <name val="Univers"/>
      <family val="2"/>
    </font>
    <font>
      <sz val="11"/>
      <name val="Univers"/>
      <family val="2"/>
    </font>
    <font>
      <sz val="10"/>
      <name val="Roboto Condensed"/>
    </font>
    <font>
      <b/>
      <sz val="10"/>
      <color indexed="23"/>
      <name val="Roboto Condensed"/>
    </font>
    <font>
      <b/>
      <sz val="10"/>
      <color indexed="8"/>
      <name val="Roboto Condensed"/>
    </font>
    <font>
      <sz val="10"/>
      <color rgb="FF00B0F0"/>
      <name val="Roboto Condensed"/>
    </font>
    <font>
      <sz val="26"/>
      <color rgb="FF00B0F0"/>
      <name val="Roboto Condensed"/>
    </font>
    <font>
      <b/>
      <sz val="32"/>
      <color rgb="FF00B0F0"/>
      <name val="Roboto Condensed"/>
    </font>
    <font>
      <sz val="28"/>
      <color rgb="FF00B0F0"/>
      <name val="Roboto Condensed"/>
    </font>
    <font>
      <b/>
      <sz val="14"/>
      <color theme="4"/>
      <name val="Roboto Condensed"/>
    </font>
    <font>
      <b/>
      <sz val="14"/>
      <color rgb="FF00B0F0"/>
      <name val="Roboto Condensed"/>
    </font>
    <font>
      <b/>
      <sz val="10"/>
      <name val="Roboto Condensed"/>
    </font>
    <font>
      <b/>
      <sz val="9"/>
      <name val="Roboto Condensed"/>
    </font>
    <font>
      <b/>
      <sz val="10"/>
      <color rgb="FFFFFFFF"/>
      <name val="Roboto Condensed"/>
    </font>
    <font>
      <sz val="11"/>
      <color rgb="FF000000"/>
      <name val="Roboto Condensed"/>
    </font>
    <font>
      <sz val="10"/>
      <color rgb="FF000000"/>
      <name val="Roboto Condensed"/>
    </font>
    <font>
      <sz val="18"/>
      <color rgb="FF00B0F0"/>
      <name val="Roboto Condensed"/>
    </font>
    <font>
      <sz val="11"/>
      <color theme="1"/>
      <name val="Roboto Condensed"/>
    </font>
    <font>
      <b/>
      <sz val="11"/>
      <color theme="1"/>
      <name val="Roboto Condensed"/>
    </font>
    <font>
      <b/>
      <sz val="20"/>
      <color theme="1"/>
      <name val="Roboto Condensed"/>
    </font>
    <font>
      <b/>
      <sz val="11"/>
      <color theme="0"/>
      <name val="Roboto Condensed"/>
    </font>
    <font>
      <b/>
      <sz val="8"/>
      <name val="Roboto Condensed"/>
    </font>
    <font>
      <sz val="8"/>
      <name val="Roboto Condensed"/>
    </font>
    <font>
      <b/>
      <sz val="8"/>
      <color theme="0"/>
      <name val="Roboto Condensed"/>
    </font>
    <font>
      <sz val="8"/>
      <color theme="0"/>
      <name val="Roboto Condensed"/>
    </font>
    <font>
      <sz val="11"/>
      <name val="Roboto Condensed"/>
    </font>
    <font>
      <b/>
      <u/>
      <sz val="11"/>
      <name val="Roboto Condensed"/>
    </font>
    <font>
      <b/>
      <sz val="9"/>
      <color theme="0"/>
      <name val="Roboto Condensed"/>
    </font>
    <font>
      <sz val="9"/>
      <name val="Roboto Condensed"/>
    </font>
    <font>
      <sz val="8"/>
      <color theme="1"/>
      <name val="Roboto Condensed"/>
    </font>
    <font>
      <sz val="9"/>
      <color theme="1"/>
      <name val="Roboto Condensed"/>
    </font>
  </fonts>
  <fills count="22">
    <fill>
      <patternFill patternType="none"/>
    </fill>
    <fill>
      <patternFill patternType="gray125"/>
    </fill>
    <fill>
      <patternFill patternType="solid">
        <fgColor theme="5"/>
      </patternFill>
    </fill>
    <fill>
      <patternFill patternType="solid">
        <fgColor theme="6"/>
      </patternFill>
    </fill>
    <fill>
      <patternFill patternType="solid">
        <fgColor theme="7"/>
      </patternFill>
    </fill>
    <fill>
      <patternFill patternType="solid">
        <fgColor theme="9"/>
      </patternFill>
    </fill>
    <fill>
      <patternFill patternType="solid">
        <fgColor theme="0"/>
        <bgColor indexed="64"/>
      </patternFill>
    </fill>
    <fill>
      <patternFill patternType="solid">
        <fgColor rgb="FF00B0F0"/>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2F2F2"/>
        <bgColor indexed="64"/>
      </patternFill>
    </fill>
    <fill>
      <patternFill patternType="solid">
        <fgColor rgb="FFDBE5F1"/>
        <bgColor indexed="64"/>
      </patternFill>
    </fill>
    <fill>
      <patternFill patternType="solid">
        <fgColor rgb="FF49A628"/>
        <bgColor indexed="64"/>
      </patternFill>
    </fill>
    <fill>
      <patternFill patternType="solid">
        <fgColor rgb="FF00B050"/>
        <bgColor indexed="64"/>
      </patternFill>
    </fill>
    <fill>
      <patternFill patternType="solid">
        <fgColor theme="8" tint="0.59999389629810485"/>
        <bgColor indexed="64"/>
      </patternFill>
    </fill>
    <fill>
      <patternFill patternType="solid">
        <fgColor theme="4"/>
        <bgColor theme="4"/>
      </patternFill>
    </fill>
    <fill>
      <patternFill patternType="solid">
        <fgColor rgb="FFCC0066"/>
        <bgColor indexed="64"/>
      </patternFill>
    </fill>
    <fill>
      <patternFill patternType="solid">
        <fgColor rgb="FF6699FF"/>
        <bgColor indexed="64"/>
      </patternFill>
    </fill>
    <fill>
      <patternFill patternType="solid">
        <fgColor theme="9" tint="0.59999389629810485"/>
        <bgColor indexed="64"/>
      </patternFill>
    </fill>
    <fill>
      <patternFill patternType="solid">
        <fgColor rgb="FF92D05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style="medium">
        <color indexed="64"/>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medium">
        <color indexed="64"/>
      </bottom>
      <diagonal/>
    </border>
    <border>
      <left/>
      <right/>
      <top/>
      <bottom style="medium">
        <color indexed="64"/>
      </bottom>
      <diagonal/>
    </border>
    <border>
      <left/>
      <right style="medium">
        <color rgb="FF000000"/>
      </right>
      <top/>
      <bottom style="medium">
        <color indexed="64"/>
      </bottom>
      <diagonal/>
    </border>
    <border>
      <left style="medium">
        <color indexed="64"/>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rgb="FF000000"/>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top/>
      <bottom/>
      <diagonal/>
    </border>
    <border>
      <left/>
      <right style="medium">
        <color rgb="FF000000"/>
      </right>
      <top/>
      <bottom/>
      <diagonal/>
    </border>
    <border>
      <left style="medium">
        <color rgb="FF000000"/>
      </left>
      <right/>
      <top style="medium">
        <color indexed="64"/>
      </top>
      <bottom style="medium">
        <color indexed="64"/>
      </bottom>
      <diagonal/>
    </border>
    <border>
      <left style="thin">
        <color indexed="64"/>
      </left>
      <right style="thin">
        <color indexed="64"/>
      </right>
      <top style="thin">
        <color indexed="64"/>
      </top>
      <bottom/>
      <diagonal/>
    </border>
    <border>
      <left style="medium">
        <color rgb="FFA6A6A6"/>
      </left>
      <right style="medium">
        <color rgb="FFA6A6A6"/>
      </right>
      <top style="medium">
        <color rgb="FFA6A6A6"/>
      </top>
      <bottom/>
      <diagonal/>
    </border>
    <border>
      <left style="medium">
        <color rgb="FFA6A6A6"/>
      </left>
      <right/>
      <top style="medium">
        <color rgb="FFA6A6A6"/>
      </top>
      <bottom style="medium">
        <color rgb="FFA6A6A6"/>
      </bottom>
      <diagonal/>
    </border>
    <border>
      <left/>
      <right/>
      <top style="medium">
        <color rgb="FFA6A6A6"/>
      </top>
      <bottom style="medium">
        <color rgb="FFA6A6A6"/>
      </bottom>
      <diagonal/>
    </border>
    <border>
      <left style="medium">
        <color rgb="FFA6A6A6"/>
      </left>
      <right style="medium">
        <color rgb="FFA6A6A6"/>
      </right>
      <top/>
      <bottom style="medium">
        <color rgb="FFA6A6A6"/>
      </bottom>
      <diagonal/>
    </border>
    <border>
      <left/>
      <right style="medium">
        <color rgb="FFA6A6A6"/>
      </right>
      <top/>
      <bottom style="medium">
        <color rgb="FFA6A6A6"/>
      </bottom>
      <diagonal/>
    </border>
    <border>
      <left/>
      <right/>
      <top/>
      <bottom style="medium">
        <color rgb="FFA6A6A6"/>
      </bottom>
      <diagonal/>
    </border>
    <border>
      <left style="medium">
        <color rgb="FFA6A6A6"/>
      </left>
      <right style="medium">
        <color rgb="FFA6A6A6"/>
      </right>
      <top style="medium">
        <color rgb="FFA6A6A6"/>
      </top>
      <bottom style="medium">
        <color rgb="FFA6A6A6"/>
      </bottom>
      <diagonal/>
    </border>
    <border>
      <left/>
      <right style="medium">
        <color rgb="FFA6A6A6"/>
      </right>
      <top style="medium">
        <color rgb="FFA6A6A6"/>
      </top>
      <bottom style="medium">
        <color rgb="FFA6A6A6"/>
      </bottom>
      <diagonal/>
    </border>
    <border>
      <left style="thin">
        <color indexed="64"/>
      </left>
      <right style="thin">
        <color indexed="64"/>
      </right>
      <top/>
      <bottom/>
      <diagonal/>
    </border>
  </borders>
  <cellStyleXfs count="7">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4" fillId="0" borderId="0">
      <alignment vertical="center"/>
    </xf>
    <xf numFmtId="0" fontId="4" fillId="0" borderId="0"/>
  </cellStyleXfs>
  <cellXfs count="240">
    <xf numFmtId="0" fontId="0" fillId="0" borderId="0" xfId="0"/>
    <xf numFmtId="0" fontId="4" fillId="0" borderId="0" xfId="6"/>
    <xf numFmtId="0" fontId="13" fillId="0" borderId="33" xfId="6" applyFont="1" applyBorder="1" applyAlignment="1">
      <alignment horizontal="center" vertical="center" wrapText="1"/>
    </xf>
    <xf numFmtId="0" fontId="13" fillId="0" borderId="34" xfId="6" applyFont="1" applyBorder="1" applyAlignment="1">
      <alignment horizontal="center" vertical="center" wrapText="1"/>
    </xf>
    <xf numFmtId="0" fontId="7" fillId="0" borderId="34" xfId="6" applyFont="1" applyBorder="1" applyAlignment="1">
      <alignment vertical="center" wrapText="1"/>
    </xf>
    <xf numFmtId="0" fontId="13" fillId="0" borderId="32" xfId="6" applyFont="1" applyBorder="1" applyAlignment="1">
      <alignment horizontal="center" vertical="center" wrapText="1"/>
    </xf>
    <xf numFmtId="0" fontId="9" fillId="12" borderId="31" xfId="6" applyFont="1" applyFill="1" applyBorder="1" applyAlignment="1">
      <alignment horizontal="center" vertical="center" wrapText="1"/>
    </xf>
    <xf numFmtId="0" fontId="9" fillId="9" borderId="34" xfId="6" applyFont="1" applyFill="1" applyBorder="1" applyAlignment="1">
      <alignment horizontal="center" vertical="center" wrapText="1"/>
    </xf>
    <xf numFmtId="0" fontId="9" fillId="8" borderId="34" xfId="6" applyFont="1" applyFill="1" applyBorder="1" applyAlignment="1">
      <alignment horizontal="center" vertical="center" wrapText="1"/>
    </xf>
    <xf numFmtId="0" fontId="9" fillId="11" borderId="34" xfId="6" applyFont="1" applyFill="1" applyBorder="1" applyAlignment="1">
      <alignment horizontal="center" vertical="center" wrapText="1"/>
    </xf>
    <xf numFmtId="0" fontId="9" fillId="14" borderId="34" xfId="6" applyFont="1" applyFill="1" applyBorder="1" applyAlignment="1">
      <alignment horizontal="center" vertical="center" wrapText="1"/>
    </xf>
    <xf numFmtId="0" fontId="14" fillId="0" borderId="1" xfId="0" applyFont="1" applyBorder="1" applyAlignment="1">
      <alignment horizontal="center" vertical="center" wrapText="1"/>
    </xf>
    <xf numFmtId="0" fontId="2" fillId="9" borderId="1" xfId="3" applyFont="1" applyFill="1" applyBorder="1" applyAlignment="1">
      <alignment horizontal="center" vertical="center" wrapText="1"/>
    </xf>
    <xf numFmtId="0" fontId="1" fillId="8" borderId="1" xfId="4" applyFont="1" applyFill="1" applyBorder="1" applyAlignment="1">
      <alignment horizontal="center" vertical="center" wrapText="1"/>
    </xf>
    <xf numFmtId="0" fontId="1" fillId="11" borderId="1" xfId="1" applyFont="1" applyFill="1" applyBorder="1" applyAlignment="1">
      <alignment horizontal="center" vertical="center" wrapText="1"/>
    </xf>
    <xf numFmtId="0" fontId="1" fillId="15" borderId="1" xfId="2" applyFont="1" applyFill="1" applyBorder="1" applyAlignment="1">
      <alignment horizontal="center" vertical="center"/>
    </xf>
    <xf numFmtId="0" fontId="15" fillId="16" borderId="1" xfId="2" applyFont="1" applyFill="1" applyBorder="1" applyAlignment="1">
      <alignment horizontal="center" vertical="center"/>
    </xf>
    <xf numFmtId="0" fontId="5" fillId="17" borderId="1" xfId="6" applyFont="1" applyFill="1" applyBorder="1" applyAlignment="1">
      <alignment horizontal="center" vertical="center"/>
    </xf>
    <xf numFmtId="0" fontId="5" fillId="17" borderId="1" xfId="6" applyFont="1" applyFill="1" applyBorder="1" applyAlignment="1">
      <alignment horizontal="center" vertical="center" wrapText="1"/>
    </xf>
    <xf numFmtId="0" fontId="14" fillId="10" borderId="1"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8" fillId="16" borderId="1" xfId="2" applyFont="1" applyFill="1" applyBorder="1" applyAlignment="1">
      <alignment horizontal="center" vertical="center"/>
    </xf>
    <xf numFmtId="0" fontId="0" fillId="0" borderId="0" xfId="0" applyProtection="1">
      <protection locked="0"/>
    </xf>
    <xf numFmtId="0" fontId="19" fillId="0" borderId="0" xfId="0" applyFont="1" applyProtection="1">
      <protection locked="0"/>
    </xf>
    <xf numFmtId="0" fontId="20" fillId="0" borderId="1" xfId="0" applyFont="1" applyBorder="1" applyAlignment="1" applyProtection="1">
      <alignment horizontal="center" vertical="center"/>
      <protection locked="0"/>
    </xf>
    <xf numFmtId="14" fontId="20" fillId="0" borderId="1" xfId="0" applyNumberFormat="1" applyFont="1" applyBorder="1" applyAlignment="1" applyProtection="1">
      <alignment horizontal="center" vertical="center"/>
      <protection locked="0"/>
    </xf>
    <xf numFmtId="0" fontId="19" fillId="0" borderId="1" xfId="0" applyFont="1" applyBorder="1" applyAlignment="1">
      <alignment horizontal="center" vertical="center"/>
    </xf>
    <xf numFmtId="0" fontId="19" fillId="0" borderId="1" xfId="0" applyFont="1" applyBorder="1" applyAlignment="1">
      <alignment vertical="center"/>
    </xf>
    <xf numFmtId="0" fontId="20" fillId="0" borderId="1" xfId="0" applyFont="1" applyBorder="1" applyAlignment="1" applyProtection="1">
      <alignment horizontal="left" vertical="center"/>
      <protection locked="0"/>
    </xf>
    <xf numFmtId="0" fontId="19" fillId="0" borderId="1" xfId="0" applyFont="1" applyBorder="1" applyAlignment="1">
      <alignment horizontal="left" vertical="center"/>
    </xf>
    <xf numFmtId="0" fontId="20" fillId="0" borderId="1" xfId="0" applyFont="1" applyBorder="1" applyAlignment="1" applyProtection="1">
      <alignment vertical="center"/>
      <protection locked="0"/>
    </xf>
    <xf numFmtId="14" fontId="20" fillId="0" borderId="1" xfId="0" applyNumberFormat="1" applyFont="1" applyBorder="1" applyAlignment="1">
      <alignment horizontal="center" vertical="center"/>
    </xf>
    <xf numFmtId="0" fontId="20" fillId="0" borderId="1" xfId="0" applyFont="1" applyBorder="1" applyAlignment="1">
      <alignment horizontal="center" vertical="center"/>
    </xf>
    <xf numFmtId="0" fontId="20" fillId="0" borderId="1" xfId="0" applyFont="1" applyBorder="1" applyAlignment="1">
      <alignment horizontal="left" vertical="center"/>
    </xf>
    <xf numFmtId="0" fontId="0" fillId="21" borderId="0" xfId="0" applyFill="1" applyProtection="1">
      <protection locked="0"/>
    </xf>
    <xf numFmtId="0" fontId="19" fillId="21" borderId="0" xfId="0" applyFont="1" applyFill="1" applyProtection="1">
      <protection locked="0"/>
    </xf>
    <xf numFmtId="0" fontId="27" fillId="6" borderId="0" xfId="5" applyFont="1" applyFill="1">
      <alignment vertical="center"/>
    </xf>
    <xf numFmtId="0" fontId="28" fillId="6" borderId="0" xfId="5" applyFont="1" applyFill="1" applyAlignment="1">
      <alignment horizontal="centerContinuous" vertical="center"/>
    </xf>
    <xf numFmtId="0" fontId="27" fillId="6" borderId="0" xfId="5" applyFont="1" applyFill="1" applyAlignment="1">
      <alignment horizontal="centerContinuous" vertical="center"/>
    </xf>
    <xf numFmtId="0" fontId="29" fillId="6" borderId="0" xfId="5" applyFont="1" applyFill="1" applyAlignment="1">
      <alignment horizontal="centerContinuous" vertical="center"/>
    </xf>
    <xf numFmtId="0" fontId="30" fillId="6" borderId="0" xfId="5" applyFont="1" applyFill="1">
      <alignment vertical="center"/>
    </xf>
    <xf numFmtId="0" fontId="33" fillId="6" borderId="0" xfId="5" applyFont="1" applyFill="1" applyAlignment="1">
      <alignment vertical="top"/>
    </xf>
    <xf numFmtId="0" fontId="35" fillId="6" borderId="0" xfId="5" applyFont="1" applyFill="1" applyAlignment="1">
      <alignment vertical="top"/>
    </xf>
    <xf numFmtId="0" fontId="34" fillId="6" borderId="0" xfId="5" applyFont="1" applyFill="1" applyAlignment="1">
      <alignment vertical="top"/>
    </xf>
    <xf numFmtId="0" fontId="27" fillId="6" borderId="0" xfId="5" applyFont="1" applyFill="1" applyAlignment="1">
      <alignment vertical="top"/>
    </xf>
    <xf numFmtId="0" fontId="36" fillId="6" borderId="0" xfId="5" applyFont="1" applyFill="1" applyAlignment="1">
      <alignment horizontal="centerContinuous" vertical="center"/>
    </xf>
    <xf numFmtId="0" fontId="36" fillId="6" borderId="0" xfId="5" quotePrefix="1" applyFont="1" applyFill="1" applyAlignment="1">
      <alignment horizontal="centerContinuous" vertical="center"/>
    </xf>
    <xf numFmtId="0" fontId="27" fillId="6" borderId="0" xfId="5" applyFont="1" applyFill="1" applyAlignment="1">
      <alignment vertical="center" wrapText="1"/>
    </xf>
    <xf numFmtId="0" fontId="27" fillId="6" borderId="0" xfId="5" applyFont="1" applyFill="1" applyAlignment="1">
      <alignment horizontal="centerContinuous" vertical="center" wrapText="1"/>
    </xf>
    <xf numFmtId="0" fontId="38" fillId="7" borderId="46" xfId="0" applyFont="1" applyFill="1" applyBorder="1" applyAlignment="1">
      <alignment vertical="center" wrapText="1"/>
    </xf>
    <xf numFmtId="0" fontId="39" fillId="0" borderId="45" xfId="0" applyFont="1" applyBorder="1" applyAlignment="1">
      <alignment horizontal="left" vertical="center" wrapText="1"/>
    </xf>
    <xf numFmtId="0" fontId="40" fillId="0" borderId="46" xfId="0" applyFont="1" applyBorder="1" applyAlignment="1">
      <alignment horizontal="left" vertical="center" wrapText="1"/>
    </xf>
    <xf numFmtId="14" fontId="40" fillId="0" borderId="46" xfId="0" applyNumberFormat="1" applyFont="1" applyBorder="1" applyAlignment="1">
      <alignment horizontal="left" vertical="center" wrapText="1"/>
    </xf>
    <xf numFmtId="0" fontId="40" fillId="7" borderId="48" xfId="0" applyFont="1" applyFill="1" applyBorder="1" applyAlignment="1">
      <alignment vertical="center" wrapText="1"/>
    </xf>
    <xf numFmtId="0" fontId="40" fillId="7" borderId="49" xfId="0" applyFont="1" applyFill="1" applyBorder="1" applyAlignment="1">
      <alignment vertical="center" wrapText="1"/>
    </xf>
    <xf numFmtId="0" fontId="40" fillId="0" borderId="45" xfId="0" applyFont="1" applyBorder="1" applyAlignment="1">
      <alignment horizontal="left" vertical="center" wrapText="1"/>
    </xf>
    <xf numFmtId="0" fontId="40" fillId="0" borderId="46" xfId="0" quotePrefix="1" applyFont="1" applyBorder="1" applyAlignment="1">
      <alignment horizontal="left" vertical="center" wrapText="1"/>
    </xf>
    <xf numFmtId="0" fontId="42" fillId="0" borderId="0" xfId="0" applyFont="1" applyAlignment="1">
      <alignment vertical="center"/>
    </xf>
    <xf numFmtId="0" fontId="43" fillId="20" borderId="0" xfId="0" applyFont="1" applyFill="1"/>
    <xf numFmtId="0" fontId="42" fillId="20" borderId="0" xfId="0" applyFont="1" applyFill="1"/>
    <xf numFmtId="0" fontId="42" fillId="0" borderId="0" xfId="0" applyFont="1"/>
    <xf numFmtId="0" fontId="27" fillId="20" borderId="0" xfId="6" applyFont="1" applyFill="1"/>
    <xf numFmtId="0" fontId="42" fillId="0" borderId="0" xfId="6" applyFont="1" applyAlignment="1" applyProtection="1">
      <alignment horizontal="center" vertical="center"/>
      <protection locked="0"/>
    </xf>
    <xf numFmtId="0" fontId="42" fillId="0" borderId="0" xfId="6" applyFont="1" applyProtection="1">
      <protection locked="0"/>
    </xf>
    <xf numFmtId="0" fontId="44" fillId="0" borderId="0" xfId="6" applyFont="1" applyProtection="1">
      <protection locked="0"/>
    </xf>
    <xf numFmtId="0" fontId="42" fillId="0" borderId="0" xfId="6" applyFont="1"/>
    <xf numFmtId="0" fontId="42" fillId="0" borderId="0" xfId="6" applyFont="1" applyAlignment="1">
      <alignment horizontal="center"/>
    </xf>
    <xf numFmtId="0" fontId="42" fillId="0" borderId="0" xfId="6" applyFont="1" applyAlignment="1">
      <alignment horizontal="left"/>
    </xf>
    <xf numFmtId="0" fontId="27" fillId="6" borderId="0" xfId="6" applyFont="1" applyFill="1"/>
    <xf numFmtId="0" fontId="27" fillId="0" borderId="0" xfId="6" applyFont="1"/>
    <xf numFmtId="0" fontId="46" fillId="10" borderId="1" xfId="6" applyFont="1" applyFill="1" applyBorder="1" applyAlignment="1">
      <alignment horizontal="center" vertical="center"/>
    </xf>
    <xf numFmtId="0" fontId="47" fillId="0" borderId="5" xfId="6" applyFont="1" applyBorder="1" applyAlignment="1" applyProtection="1">
      <alignment horizontal="center" vertical="center"/>
      <protection locked="0"/>
    </xf>
    <xf numFmtId="0" fontId="47" fillId="0" borderId="7" xfId="6" applyFont="1" applyBorder="1" applyAlignment="1" applyProtection="1">
      <alignment horizontal="left" vertical="center"/>
      <protection locked="0"/>
    </xf>
    <xf numFmtId="0" fontId="47" fillId="10" borderId="1" xfId="6" applyFont="1" applyFill="1" applyBorder="1" applyAlignment="1">
      <alignment horizontal="center"/>
    </xf>
    <xf numFmtId="0" fontId="47" fillId="0" borderId="8" xfId="6" applyFont="1" applyBorder="1" applyAlignment="1">
      <alignment horizontal="center"/>
    </xf>
    <xf numFmtId="0" fontId="47" fillId="0" borderId="9" xfId="6" applyFont="1" applyBorder="1" applyAlignment="1">
      <alignment horizontal="left"/>
    </xf>
    <xf numFmtId="0" fontId="42" fillId="10" borderId="1" xfId="6" applyFont="1" applyFill="1" applyBorder="1" applyAlignment="1">
      <alignment horizontal="center"/>
    </xf>
    <xf numFmtId="0" fontId="47" fillId="0" borderId="1" xfId="6" applyFont="1" applyBorder="1" applyAlignment="1">
      <alignment horizontal="center"/>
    </xf>
    <xf numFmtId="0" fontId="48" fillId="18" borderId="1" xfId="6" applyFont="1" applyFill="1" applyBorder="1" applyAlignment="1">
      <alignment horizontal="center"/>
    </xf>
    <xf numFmtId="0" fontId="48" fillId="8" borderId="1" xfId="6" applyFont="1" applyFill="1" applyBorder="1" applyAlignment="1">
      <alignment horizontal="center"/>
    </xf>
    <xf numFmtId="0" fontId="46" fillId="9" borderId="1" xfId="6" applyFont="1" applyFill="1" applyBorder="1" applyAlignment="1">
      <alignment horizontal="center"/>
    </xf>
    <xf numFmtId="0" fontId="48" fillId="19" borderId="1" xfId="6" applyFont="1" applyFill="1" applyBorder="1" applyAlignment="1">
      <alignment horizontal="center"/>
    </xf>
    <xf numFmtId="0" fontId="47" fillId="0" borderId="11" xfId="6" applyFont="1" applyBorder="1" applyAlignment="1">
      <alignment horizontal="center"/>
    </xf>
    <xf numFmtId="0" fontId="47" fillId="0" borderId="12" xfId="6" applyFont="1" applyBorder="1" applyAlignment="1">
      <alignment horizontal="left"/>
    </xf>
    <xf numFmtId="0" fontId="46" fillId="10" borderId="1" xfId="6" applyFont="1" applyFill="1" applyBorder="1" applyAlignment="1">
      <alignment horizontal="center"/>
    </xf>
    <xf numFmtId="0" fontId="49" fillId="0" borderId="0" xfId="6" applyFont="1" applyAlignment="1">
      <alignment horizontal="center"/>
    </xf>
    <xf numFmtId="0" fontId="49" fillId="0" borderId="0" xfId="6" applyFont="1" applyAlignment="1">
      <alignment horizontal="left"/>
    </xf>
    <xf numFmtId="0" fontId="50" fillId="6" borderId="0" xfId="6" applyFont="1" applyFill="1"/>
    <xf numFmtId="0" fontId="50" fillId="6" borderId="0" xfId="6" applyFont="1" applyFill="1" applyAlignment="1">
      <alignment horizontal="center"/>
    </xf>
    <xf numFmtId="0" fontId="51" fillId="6" borderId="13" xfId="6" applyFont="1" applyFill="1" applyBorder="1"/>
    <xf numFmtId="0" fontId="50" fillId="6" borderId="13" xfId="6" applyFont="1" applyFill="1" applyBorder="1"/>
    <xf numFmtId="0" fontId="50" fillId="6" borderId="0" xfId="6" applyFont="1" applyFill="1" applyAlignment="1">
      <alignment horizontal="left"/>
    </xf>
    <xf numFmtId="0" fontId="52" fillId="0" borderId="10" xfId="6" applyFont="1" applyBorder="1" applyAlignment="1">
      <alignment horizontal="center" vertical="center" wrapText="1"/>
    </xf>
    <xf numFmtId="0" fontId="52" fillId="0" borderId="10" xfId="6" applyFont="1" applyBorder="1" applyAlignment="1">
      <alignment horizontal="center" vertical="center"/>
    </xf>
    <xf numFmtId="0" fontId="37" fillId="10" borderId="10" xfId="6" applyFont="1" applyFill="1" applyBorder="1" applyAlignment="1">
      <alignment horizontal="center" vertical="center" wrapText="1"/>
    </xf>
    <xf numFmtId="0" fontId="52" fillId="10" borderId="10" xfId="6" applyFont="1" applyFill="1" applyBorder="1" applyAlignment="1">
      <alignment horizontal="center"/>
    </xf>
    <xf numFmtId="0" fontId="53" fillId="6" borderId="0" xfId="6" applyFont="1" applyFill="1"/>
    <xf numFmtId="0" fontId="53" fillId="0" borderId="0" xfId="6" applyFont="1"/>
    <xf numFmtId="0" fontId="47" fillId="0" borderId="10" xfId="6" applyFont="1" applyBorder="1" applyAlignment="1">
      <alignment horizontal="center" vertical="center"/>
    </xf>
    <xf numFmtId="0" fontId="47" fillId="0" borderId="1" xfId="6" applyFont="1" applyBorder="1"/>
    <xf numFmtId="0" fontId="54" fillId="0" borderId="1" xfId="0" applyFont="1" applyBorder="1" applyAlignment="1">
      <alignment horizontal="center"/>
    </xf>
    <xf numFmtId="0" fontId="47" fillId="10" borderId="1" xfId="6" applyFont="1" applyFill="1" applyBorder="1" applyAlignment="1">
      <alignment horizontal="center" vertical="center"/>
    </xf>
    <xf numFmtId="0" fontId="47" fillId="0" borderId="2" xfId="6" applyFont="1" applyBorder="1" applyAlignment="1">
      <alignment horizontal="center" vertical="center"/>
    </xf>
    <xf numFmtId="0" fontId="47" fillId="0" borderId="1" xfId="6" applyFont="1" applyBorder="1" applyAlignment="1">
      <alignment vertical="center"/>
    </xf>
    <xf numFmtId="0" fontId="47" fillId="0" borderId="1" xfId="6" applyFont="1" applyBorder="1" applyAlignment="1">
      <alignment horizontal="center" vertical="center"/>
    </xf>
    <xf numFmtId="49" fontId="47" fillId="0" borderId="1" xfId="6" quotePrefix="1" applyNumberFormat="1" applyFont="1" applyBorder="1" applyAlignment="1">
      <alignment horizontal="center" vertical="center"/>
    </xf>
    <xf numFmtId="0" fontId="47" fillId="0" borderId="1" xfId="6" applyFont="1" applyBorder="1" applyAlignment="1">
      <alignment horizontal="left" vertical="center"/>
    </xf>
    <xf numFmtId="0" fontId="50" fillId="0" borderId="0" xfId="6" applyFont="1"/>
    <xf numFmtId="49" fontId="47" fillId="0" borderId="1" xfId="6" applyNumberFormat="1" applyFont="1" applyBorder="1" applyAlignment="1">
      <alignment horizontal="center" vertical="center"/>
    </xf>
    <xf numFmtId="9" fontId="47" fillId="0" borderId="1" xfId="6" applyNumberFormat="1" applyFont="1" applyBorder="1" applyAlignment="1">
      <alignment horizontal="center" vertical="center"/>
    </xf>
    <xf numFmtId="1" fontId="47" fillId="0" borderId="1" xfId="6" applyNumberFormat="1" applyFont="1" applyBorder="1"/>
    <xf numFmtId="1" fontId="47" fillId="0" borderId="1" xfId="0" applyNumberFormat="1" applyFont="1" applyBorder="1" applyAlignment="1">
      <alignment horizontal="center"/>
    </xf>
    <xf numFmtId="0" fontId="47" fillId="0" borderId="1" xfId="6" quotePrefix="1" applyFont="1" applyBorder="1" applyAlignment="1">
      <alignment horizontal="center" vertical="center"/>
    </xf>
    <xf numFmtId="0" fontId="47" fillId="0" borderId="1" xfId="6" applyFont="1" applyBorder="1" applyAlignment="1" applyProtection="1">
      <alignment horizontal="center" vertical="center" wrapText="1"/>
      <protection locked="0"/>
    </xf>
    <xf numFmtId="0" fontId="47" fillId="0" borderId="1" xfId="6" applyFont="1" applyBorder="1" applyAlignment="1">
      <alignment horizontal="left" vertical="center" wrapText="1"/>
    </xf>
    <xf numFmtId="0" fontId="47" fillId="0" borderId="1" xfId="6" applyFont="1" applyBorder="1" applyAlignment="1">
      <alignment horizontal="left"/>
    </xf>
    <xf numFmtId="0" fontId="55" fillId="0" borderId="1" xfId="0" applyFont="1" applyBorder="1" applyAlignment="1">
      <alignment horizontal="center"/>
    </xf>
    <xf numFmtId="0" fontId="47" fillId="0" borderId="41" xfId="6" applyFont="1" applyBorder="1" applyAlignment="1">
      <alignment horizontal="center" vertical="center"/>
    </xf>
    <xf numFmtId="0" fontId="41" fillId="0" borderId="47" xfId="0" applyFont="1" applyBorder="1" applyAlignment="1">
      <alignment horizontal="left" vertical="center"/>
    </xf>
    <xf numFmtId="0" fontId="40" fillId="7" borderId="43" xfId="0" applyFont="1" applyFill="1" applyBorder="1" applyAlignment="1">
      <alignment horizontal="center" vertical="center" wrapText="1"/>
    </xf>
    <xf numFmtId="0" fontId="40" fillId="7" borderId="49" xfId="0" applyFont="1" applyFill="1" applyBorder="1" applyAlignment="1">
      <alignment horizontal="center" vertical="center" wrapText="1"/>
    </xf>
    <xf numFmtId="0" fontId="40" fillId="0" borderId="43" xfId="0" applyFont="1" applyBorder="1" applyAlignment="1">
      <alignment horizontal="left" vertical="center" wrapText="1"/>
    </xf>
    <xf numFmtId="0" fontId="40" fillId="0" borderId="49" xfId="0" applyFont="1" applyBorder="1" applyAlignment="1">
      <alignment horizontal="left" vertical="center" wrapText="1"/>
    </xf>
    <xf numFmtId="14" fontId="40" fillId="0" borderId="43" xfId="0" applyNumberFormat="1" applyFont="1" applyBorder="1" applyAlignment="1">
      <alignment horizontal="left" vertical="center" wrapText="1"/>
    </xf>
    <xf numFmtId="0" fontId="27" fillId="6" borderId="0" xfId="5" applyFont="1" applyFill="1" applyAlignment="1">
      <alignment horizontal="center" vertical="top"/>
    </xf>
    <xf numFmtId="0" fontId="31" fillId="6" borderId="0" xfId="5" applyFont="1" applyFill="1" applyAlignment="1">
      <alignment horizontal="left" vertical="center"/>
    </xf>
    <xf numFmtId="0" fontId="33" fillId="6" borderId="0" xfId="5" applyFont="1" applyFill="1" applyAlignment="1">
      <alignment horizontal="left" vertical="center"/>
    </xf>
    <xf numFmtId="0" fontId="34" fillId="6" borderId="0" xfId="5" applyFont="1" applyFill="1" applyAlignment="1">
      <alignment horizontal="left" vertical="center"/>
    </xf>
    <xf numFmtId="0" fontId="37" fillId="6" borderId="0" xfId="5" applyFont="1" applyFill="1" applyAlignment="1">
      <alignment horizontal="left" vertical="center" wrapText="1"/>
    </xf>
    <xf numFmtId="0" fontId="32" fillId="6" borderId="0" xfId="5" applyFont="1" applyFill="1" applyAlignment="1">
      <alignment horizontal="left" vertical="center"/>
    </xf>
    <xf numFmtId="0" fontId="38" fillId="7" borderId="42" xfId="0" applyFont="1" applyFill="1" applyBorder="1" applyAlignment="1">
      <alignment vertical="center" wrapText="1"/>
    </xf>
    <xf numFmtId="0" fontId="38" fillId="7" borderId="45" xfId="0" applyFont="1" applyFill="1" applyBorder="1" applyAlignment="1">
      <alignment vertical="center" wrapText="1"/>
    </xf>
    <xf numFmtId="0" fontId="38" fillId="7" borderId="43" xfId="0" applyFont="1" applyFill="1" applyBorder="1" applyAlignment="1">
      <alignment vertical="center" wrapText="1"/>
    </xf>
    <xf numFmtId="0" fontId="38" fillId="7" borderId="44" xfId="0" applyFont="1" applyFill="1" applyBorder="1" applyAlignment="1">
      <alignment vertical="center" wrapText="1"/>
    </xf>
    <xf numFmtId="0" fontId="21" fillId="0" borderId="5" xfId="0" applyFont="1" applyBorder="1" applyAlignment="1">
      <alignment horizontal="center" vertical="center"/>
    </xf>
    <xf numFmtId="0" fontId="0" fillId="0" borderId="7" xfId="0" applyBorder="1" applyAlignment="1">
      <alignment horizontal="center" vertical="center"/>
    </xf>
    <xf numFmtId="0" fontId="21" fillId="0" borderId="11" xfId="0" applyFont="1" applyBorder="1" applyAlignment="1">
      <alignment horizontal="center" vertical="center"/>
    </xf>
    <xf numFmtId="0" fontId="0" fillId="0" borderId="12" xfId="0" applyBorder="1" applyAlignment="1">
      <alignment horizontal="center" vertical="center"/>
    </xf>
    <xf numFmtId="0" fontId="21" fillId="0" borderId="1" xfId="0" applyFont="1" applyBorder="1" applyAlignment="1">
      <alignment horizontal="center" vertical="center"/>
    </xf>
    <xf numFmtId="0" fontId="26" fillId="0" borderId="8" xfId="0" applyFont="1" applyBorder="1" applyAlignment="1">
      <alignment horizontal="left" vertical="center"/>
    </xf>
    <xf numFmtId="0" fontId="26" fillId="0" borderId="0" xfId="0" applyFont="1" applyAlignment="1">
      <alignment horizontal="left" vertical="center"/>
    </xf>
    <xf numFmtId="0" fontId="26" fillId="0" borderId="9" xfId="0" applyFont="1" applyBorder="1" applyAlignment="1">
      <alignment horizontal="left" vertical="center"/>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19" fillId="0" borderId="3" xfId="0" applyFont="1"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22" fillId="0" borderId="41" xfId="0" applyFont="1" applyBorder="1" applyAlignment="1">
      <alignment horizontal="center" vertical="center" wrapText="1"/>
    </xf>
    <xf numFmtId="0" fontId="22" fillId="0" borderId="50" xfId="0" applyFont="1" applyBorder="1" applyAlignment="1">
      <alignment horizontal="center" vertical="center" wrapText="1"/>
    </xf>
    <xf numFmtId="0" fontId="0" fillId="0" borderId="50" xfId="0" applyBorder="1" applyAlignment="1">
      <alignment vertical="center"/>
    </xf>
    <xf numFmtId="0" fontId="0" fillId="0" borderId="10" xfId="0" applyBorder="1" applyAlignment="1">
      <alignment vertical="center"/>
    </xf>
    <xf numFmtId="0" fontId="26" fillId="0" borderId="5" xfId="0" applyFont="1" applyBorder="1" applyAlignment="1">
      <alignment horizontal="left" vertical="center"/>
    </xf>
    <xf numFmtId="0" fontId="26" fillId="0" borderId="6" xfId="0" applyFont="1" applyBorder="1" applyAlignment="1">
      <alignment horizontal="left" vertical="center"/>
    </xf>
    <xf numFmtId="0" fontId="26" fillId="0" borderId="7" xfId="0" applyFont="1" applyBorder="1" applyAlignment="1">
      <alignment horizontal="left" vertical="center"/>
    </xf>
    <xf numFmtId="0" fontId="25" fillId="0" borderId="1" xfId="0" applyFont="1" applyBorder="1" applyAlignment="1">
      <alignment horizontal="center" vertical="center"/>
    </xf>
    <xf numFmtId="0" fontId="25" fillId="0" borderId="2" xfId="0" applyFont="1" applyBorder="1" applyAlignment="1">
      <alignment horizontal="center" vertical="center"/>
    </xf>
    <xf numFmtId="0" fontId="25" fillId="0" borderId="4" xfId="0" applyFont="1" applyBorder="1" applyAlignment="1">
      <alignment horizontal="center" vertical="center"/>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0" fillId="0" borderId="1" xfId="0" applyFont="1" applyBorder="1" applyAlignment="1" applyProtection="1">
      <alignment horizontal="left" vertical="center"/>
      <protection locked="0"/>
    </xf>
    <xf numFmtId="0" fontId="0" fillId="0" borderId="2" xfId="0" applyBorder="1" applyAlignment="1">
      <alignment horizontal="center"/>
    </xf>
    <xf numFmtId="0" fontId="0" fillId="0" borderId="1" xfId="0" applyBorder="1" applyAlignment="1" applyProtection="1">
      <alignment horizontal="center"/>
      <protection locked="0"/>
    </xf>
    <xf numFmtId="0" fontId="20" fillId="0" borderId="2" xfId="0" applyFont="1" applyBorder="1" applyAlignment="1" applyProtection="1">
      <alignment horizontal="left" vertical="center"/>
      <protection locked="0"/>
    </xf>
    <xf numFmtId="0" fontId="20" fillId="0" borderId="3" xfId="0" applyFont="1" applyBorder="1" applyAlignment="1" applyProtection="1">
      <alignment horizontal="left" vertical="center"/>
      <protection locked="0"/>
    </xf>
    <xf numFmtId="0" fontId="19" fillId="0" borderId="4" xfId="0" applyFont="1" applyBorder="1" applyAlignment="1" applyProtection="1">
      <alignment horizontal="left" vertical="center"/>
      <protection locked="0"/>
    </xf>
    <xf numFmtId="0" fontId="19" fillId="0" borderId="4" xfId="0" applyFont="1" applyBorder="1" applyAlignment="1">
      <alignment horizontal="center" vertical="center"/>
    </xf>
    <xf numFmtId="0" fontId="26" fillId="0" borderId="8" xfId="0" applyFont="1" applyBorder="1" applyAlignment="1" applyProtection="1">
      <alignment horizontal="left" vertical="center"/>
      <protection locked="0"/>
    </xf>
    <xf numFmtId="0" fontId="26" fillId="0" borderId="0" xfId="0" applyFont="1" applyAlignment="1" applyProtection="1">
      <alignment horizontal="left" vertical="center"/>
      <protection locked="0"/>
    </xf>
    <xf numFmtId="0" fontId="26" fillId="0" borderId="9" xfId="0" applyFont="1" applyBorder="1" applyAlignment="1" applyProtection="1">
      <alignment horizontal="left" vertical="center"/>
      <protection locked="0"/>
    </xf>
    <xf numFmtId="0" fontId="21" fillId="0" borderId="1" xfId="0" applyFont="1" applyBorder="1" applyAlignment="1" applyProtection="1">
      <alignment horizontal="center" vertical="center"/>
      <protection locked="0"/>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0" fontId="26" fillId="0" borderId="5" xfId="0" applyFont="1" applyBorder="1" applyAlignment="1" applyProtection="1">
      <alignment horizontal="left" vertical="center"/>
      <protection locked="0"/>
    </xf>
    <xf numFmtId="0" fontId="26" fillId="0" borderId="6" xfId="0" applyFont="1" applyBorder="1" applyAlignment="1" applyProtection="1">
      <alignment horizontal="left" vertical="center"/>
      <protection locked="0"/>
    </xf>
    <xf numFmtId="0" fontId="26" fillId="0" borderId="7" xfId="0" applyFont="1" applyBorder="1" applyAlignment="1" applyProtection="1">
      <alignment horizontal="left" vertical="center"/>
      <protection locked="0"/>
    </xf>
    <xf numFmtId="0" fontId="21" fillId="0" borderId="5" xfId="0" applyFont="1"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21" fillId="0" borderId="11" xfId="0" applyFont="1"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22" fillId="0" borderId="41" xfId="0" applyFont="1" applyBorder="1" applyAlignment="1" applyProtection="1">
      <alignment horizontal="center" vertical="center" wrapText="1"/>
      <protection locked="0"/>
    </xf>
    <xf numFmtId="0" fontId="22" fillId="0" borderId="50" xfId="0" applyFont="1" applyBorder="1" applyAlignment="1" applyProtection="1">
      <alignment horizontal="center" vertical="center" wrapText="1"/>
      <protection locked="0"/>
    </xf>
    <xf numFmtId="0" fontId="51" fillId="6" borderId="13" xfId="6" applyFont="1" applyFill="1" applyBorder="1" applyAlignment="1">
      <alignment horizontal="center"/>
    </xf>
    <xf numFmtId="0" fontId="50" fillId="6" borderId="13" xfId="6" applyFont="1" applyFill="1" applyBorder="1" applyAlignment="1">
      <alignment horizontal="center"/>
    </xf>
    <xf numFmtId="0" fontId="45" fillId="7" borderId="2" xfId="6" applyFont="1" applyFill="1" applyBorder="1" applyAlignment="1">
      <alignment horizontal="center"/>
    </xf>
    <xf numFmtId="0" fontId="42" fillId="0" borderId="4" xfId="0" applyFont="1" applyBorder="1" applyAlignment="1">
      <alignment horizontal="center"/>
    </xf>
    <xf numFmtId="0" fontId="5" fillId="17" borderId="2" xfId="6" applyFont="1" applyFill="1" applyBorder="1" applyAlignment="1">
      <alignment horizontal="center" vertical="center" wrapText="1"/>
    </xf>
    <xf numFmtId="0" fontId="5" fillId="17" borderId="3" xfId="6" applyFont="1" applyFill="1" applyBorder="1" applyAlignment="1">
      <alignment horizontal="center" vertical="center" wrapText="1"/>
    </xf>
    <xf numFmtId="0" fontId="5" fillId="17" borderId="4" xfId="6" applyFont="1" applyFill="1" applyBorder="1" applyAlignment="1">
      <alignment horizontal="center" vertical="center" wrapText="1"/>
    </xf>
    <xf numFmtId="0" fontId="11" fillId="13" borderId="14" xfId="6" applyFont="1" applyFill="1" applyBorder="1" applyAlignment="1">
      <alignment horizontal="center" vertical="center" wrapText="1"/>
    </xf>
    <xf numFmtId="0" fontId="11" fillId="13" borderId="15" xfId="6" applyFont="1" applyFill="1" applyBorder="1" applyAlignment="1">
      <alignment horizontal="center" vertical="center" wrapText="1"/>
    </xf>
    <xf numFmtId="0" fontId="11" fillId="13" borderId="16" xfId="6" applyFont="1" applyFill="1" applyBorder="1" applyAlignment="1">
      <alignment horizontal="center" vertical="center" wrapText="1"/>
    </xf>
    <xf numFmtId="0" fontId="11" fillId="13" borderId="29" xfId="6" applyFont="1" applyFill="1" applyBorder="1" applyAlignment="1">
      <alignment horizontal="center" vertical="center" wrapText="1"/>
    </xf>
    <xf numFmtId="0" fontId="11" fillId="13" borderId="22" xfId="6" applyFont="1" applyFill="1" applyBorder="1" applyAlignment="1">
      <alignment horizontal="center" vertical="center" wrapText="1"/>
    </xf>
    <xf numFmtId="0" fontId="11" fillId="13" borderId="23" xfId="6" applyFont="1" applyFill="1" applyBorder="1" applyAlignment="1">
      <alignment horizontal="center" vertical="center" wrapText="1"/>
    </xf>
    <xf numFmtId="0" fontId="11" fillId="13" borderId="38" xfId="6" applyFont="1" applyFill="1" applyBorder="1" applyAlignment="1">
      <alignment horizontal="center" vertical="center" wrapText="1"/>
    </xf>
    <xf numFmtId="0" fontId="11" fillId="13" borderId="0" xfId="6" applyFont="1" applyFill="1" applyAlignment="1">
      <alignment horizontal="center" vertical="center" wrapText="1"/>
    </xf>
    <xf numFmtId="0" fontId="11" fillId="13" borderId="39" xfId="6" applyFont="1" applyFill="1" applyBorder="1" applyAlignment="1">
      <alignment horizontal="center" vertical="center" wrapText="1"/>
    </xf>
    <xf numFmtId="0" fontId="11" fillId="12" borderId="35" xfId="6" applyFont="1" applyFill="1" applyBorder="1" applyAlignment="1">
      <alignment horizontal="center" vertical="center" wrapText="1"/>
    </xf>
    <xf numFmtId="0" fontId="11" fillId="12" borderId="36" xfId="6" applyFont="1" applyFill="1" applyBorder="1" applyAlignment="1">
      <alignment horizontal="center" vertical="center" wrapText="1"/>
    </xf>
    <xf numFmtId="0" fontId="11" fillId="12" borderId="37" xfId="6" applyFont="1" applyFill="1" applyBorder="1" applyAlignment="1">
      <alignment horizontal="center" vertical="center" wrapText="1"/>
    </xf>
    <xf numFmtId="0" fontId="11" fillId="0" borderId="40" xfId="6" applyFont="1" applyBorder="1" applyAlignment="1">
      <alignment horizontal="center" vertical="center" wrapText="1"/>
    </xf>
    <xf numFmtId="0" fontId="11" fillId="0" borderId="36" xfId="6" applyFont="1" applyBorder="1" applyAlignment="1">
      <alignment horizontal="center" vertical="center" wrapText="1"/>
    </xf>
    <xf numFmtId="0" fontId="11" fillId="0" borderId="37" xfId="6" applyFont="1" applyBorder="1" applyAlignment="1">
      <alignment horizontal="center" vertical="center" wrapText="1"/>
    </xf>
    <xf numFmtId="0" fontId="11" fillId="13" borderId="32" xfId="6" applyFont="1" applyFill="1" applyBorder="1" applyAlignment="1">
      <alignment horizontal="center" vertical="center" wrapText="1"/>
    </xf>
    <xf numFmtId="0" fontId="11" fillId="13" borderId="34" xfId="6" applyFont="1" applyFill="1" applyBorder="1" applyAlignment="1">
      <alignment horizontal="center" vertical="center" wrapText="1"/>
    </xf>
    <xf numFmtId="0" fontId="13" fillId="0" borderId="28" xfId="6" applyFont="1" applyBorder="1" applyAlignment="1">
      <alignment horizontal="center" vertical="center" wrapText="1"/>
    </xf>
    <xf numFmtId="0" fontId="13" fillId="0" borderId="31" xfId="6" applyFont="1" applyBorder="1" applyAlignment="1">
      <alignment horizontal="center" vertical="center" wrapText="1"/>
    </xf>
    <xf numFmtId="0" fontId="11" fillId="13" borderId="35" xfId="6" applyFont="1" applyFill="1" applyBorder="1" applyAlignment="1">
      <alignment horizontal="center" vertical="center" wrapText="1"/>
    </xf>
    <xf numFmtId="0" fontId="11" fillId="13" borderId="36" xfId="6" applyFont="1" applyFill="1" applyBorder="1" applyAlignment="1">
      <alignment horizontal="center" vertical="center" wrapText="1"/>
    </xf>
    <xf numFmtId="0" fontId="11" fillId="13" borderId="37" xfId="6" applyFont="1" applyFill="1" applyBorder="1" applyAlignment="1">
      <alignment horizontal="center" vertical="center" wrapText="1"/>
    </xf>
    <xf numFmtId="0" fontId="8" fillId="0" borderId="14" xfId="6" applyFont="1" applyBorder="1" applyAlignment="1">
      <alignment horizontal="center" vertical="center" wrapText="1"/>
    </xf>
    <xf numFmtId="0" fontId="8" fillId="0" borderId="15" xfId="6" applyFont="1" applyBorder="1" applyAlignment="1">
      <alignment horizontal="center" vertical="center" wrapText="1"/>
    </xf>
    <xf numFmtId="0" fontId="8" fillId="0" borderId="16" xfId="6" applyFont="1" applyBorder="1" applyAlignment="1">
      <alignment horizontal="center" vertical="center" wrapText="1"/>
    </xf>
    <xf numFmtId="0" fontId="8" fillId="0" borderId="18" xfId="6" applyFont="1" applyBorder="1" applyAlignment="1">
      <alignment horizontal="center" vertical="center" wrapText="1"/>
    </xf>
    <xf numFmtId="0" fontId="8" fillId="0" borderId="19" xfId="6" applyFont="1" applyBorder="1" applyAlignment="1">
      <alignment horizontal="center" vertical="center" wrapText="1"/>
    </xf>
    <xf numFmtId="0" fontId="8" fillId="0" borderId="20" xfId="6" applyFont="1" applyBorder="1" applyAlignment="1">
      <alignment horizontal="center" vertical="center" wrapText="1"/>
    </xf>
    <xf numFmtId="0" fontId="9" fillId="12" borderId="17" xfId="6" applyFont="1" applyFill="1" applyBorder="1" applyAlignment="1">
      <alignment horizontal="center" vertical="center" wrapText="1"/>
    </xf>
    <xf numFmtId="0" fontId="9" fillId="12" borderId="15" xfId="6" applyFont="1" applyFill="1" applyBorder="1" applyAlignment="1">
      <alignment horizontal="center" vertical="center" wrapText="1"/>
    </xf>
    <xf numFmtId="0" fontId="9" fillId="12" borderId="16" xfId="6" applyFont="1" applyFill="1" applyBorder="1" applyAlignment="1">
      <alignment horizontal="center" vertical="center" wrapText="1"/>
    </xf>
    <xf numFmtId="0" fontId="10" fillId="12" borderId="21" xfId="6" applyFont="1" applyFill="1" applyBorder="1" applyAlignment="1">
      <alignment horizontal="center" vertical="center" wrapText="1"/>
    </xf>
    <xf numFmtId="0" fontId="10" fillId="12" borderId="22" xfId="6" applyFont="1" applyFill="1" applyBorder="1" applyAlignment="1">
      <alignment horizontal="center" vertical="center" wrapText="1"/>
    </xf>
    <xf numFmtId="0" fontId="10" fillId="12" borderId="23" xfId="6" applyFont="1" applyFill="1" applyBorder="1" applyAlignment="1">
      <alignment horizontal="center" vertical="center" wrapText="1"/>
    </xf>
    <xf numFmtId="0" fontId="11" fillId="13" borderId="24" xfId="6" applyFont="1" applyFill="1" applyBorder="1" applyAlignment="1">
      <alignment horizontal="center" vertical="center" wrapText="1"/>
    </xf>
    <xf numFmtId="0" fontId="11" fillId="13" borderId="25" xfId="6" applyFont="1" applyFill="1" applyBorder="1" applyAlignment="1">
      <alignment horizontal="center" vertical="center" wrapText="1"/>
    </xf>
    <xf numFmtId="0" fontId="11" fillId="13" borderId="26" xfId="6" applyFont="1" applyFill="1" applyBorder="1" applyAlignment="1">
      <alignment horizontal="center" vertical="center" wrapText="1"/>
    </xf>
    <xf numFmtId="0" fontId="12" fillId="12" borderId="27" xfId="6" applyFont="1" applyFill="1" applyBorder="1" applyAlignment="1">
      <alignment horizontal="center" vertical="center" wrapText="1"/>
    </xf>
    <xf numFmtId="0" fontId="12" fillId="12" borderId="30" xfId="6" applyFont="1" applyFill="1" applyBorder="1" applyAlignment="1">
      <alignment horizontal="center" vertical="center" wrapText="1"/>
    </xf>
    <xf numFmtId="0" fontId="12" fillId="12" borderId="28" xfId="6" applyFont="1" applyFill="1" applyBorder="1" applyAlignment="1">
      <alignment horizontal="center" vertical="center" wrapText="1"/>
    </xf>
    <xf numFmtId="0" fontId="12" fillId="12" borderId="31" xfId="6" applyFont="1" applyFill="1" applyBorder="1" applyAlignment="1">
      <alignment horizontal="center" vertical="center" wrapText="1"/>
    </xf>
    <xf numFmtId="0" fontId="10" fillId="13" borderId="29" xfId="6" applyFont="1" applyFill="1" applyBorder="1" applyAlignment="1">
      <alignment horizontal="center" vertical="center" wrapText="1"/>
    </xf>
    <xf numFmtId="0" fontId="10" fillId="13" borderId="22" xfId="6" applyFont="1" applyFill="1" applyBorder="1" applyAlignment="1">
      <alignment horizontal="center" vertical="center" wrapText="1"/>
    </xf>
    <xf numFmtId="0" fontId="10" fillId="13" borderId="23" xfId="6" applyFont="1" applyFill="1" applyBorder="1" applyAlignment="1">
      <alignment horizontal="center" vertical="center" wrapText="1"/>
    </xf>
  </cellXfs>
  <cellStyles count="7">
    <cellStyle name="Accent2" xfId="1" builtinId="33"/>
    <cellStyle name="Accent3" xfId="2" builtinId="37"/>
    <cellStyle name="Accent4" xfId="3" builtinId="41"/>
    <cellStyle name="Accent6" xfId="4" builtinId="49"/>
    <cellStyle name="Normal" xfId="0" builtinId="0"/>
    <cellStyle name="Normal 2" xfId="6" xr:uid="{4EBDEBBA-A967-4C5F-8268-7C7423F13B8B}"/>
    <cellStyle name="Normal_Calculation template" xfId="5" xr:uid="{5B0671C5-A359-4EB4-99AB-2BD63128BCB2}"/>
  </cellStyles>
  <dxfs count="97">
    <dxf>
      <font>
        <b/>
        <i val="0"/>
        <strike val="0"/>
        <color theme="0"/>
      </font>
      <numFmt numFmtId="30" formatCode="@"/>
      <fill>
        <patternFill>
          <bgColor rgb="FFFF0000"/>
        </patternFill>
      </fill>
    </dxf>
    <dxf>
      <font>
        <b/>
        <i val="0"/>
        <color theme="0"/>
      </font>
      <fill>
        <patternFill>
          <bgColor rgb="FFFFC000"/>
        </patternFill>
      </fill>
    </dxf>
    <dxf>
      <font>
        <b/>
        <i val="0"/>
        <color theme="1"/>
      </font>
      <fill>
        <patternFill>
          <bgColor rgb="FFFFFF00"/>
        </patternFill>
      </fill>
    </dxf>
    <dxf>
      <font>
        <b/>
        <i val="0"/>
        <color theme="0"/>
      </font>
      <fill>
        <patternFill>
          <bgColor rgb="FF00B050"/>
        </patternFill>
      </fill>
    </dxf>
    <dxf>
      <fill>
        <patternFill>
          <bgColor theme="8" tint="0.59996337778862885"/>
        </patternFill>
      </fill>
    </dxf>
    <dxf>
      <font>
        <color theme="0"/>
      </font>
      <fill>
        <patternFill>
          <bgColor rgb="FFEF0303"/>
        </patternFill>
      </fill>
    </dxf>
    <dxf>
      <fill>
        <patternFill>
          <bgColor theme="5" tint="0.39994506668294322"/>
        </patternFill>
      </fill>
    </dxf>
    <dxf>
      <font>
        <color theme="0"/>
      </font>
      <fill>
        <patternFill>
          <bgColor rgb="FFEF0303"/>
        </patternFill>
      </fill>
    </dxf>
    <dxf>
      <fill>
        <patternFill>
          <bgColor theme="5" tint="0.39994506668294322"/>
        </patternFill>
      </fill>
    </dxf>
    <dxf>
      <font>
        <b/>
        <i val="0"/>
        <strike val="0"/>
        <color theme="0"/>
      </font>
      <numFmt numFmtId="0" formatCode="General"/>
      <fill>
        <patternFill>
          <bgColor rgb="FFCC0066"/>
        </patternFill>
      </fill>
    </dxf>
    <dxf>
      <font>
        <b/>
        <i val="0"/>
        <color theme="0"/>
      </font>
      <fill>
        <patternFill>
          <bgColor rgb="FFFFC000"/>
        </patternFill>
      </fill>
    </dxf>
    <dxf>
      <font>
        <b/>
        <i val="0"/>
        <color theme="1"/>
      </font>
      <fill>
        <patternFill>
          <bgColor rgb="FFFFFF00"/>
        </patternFill>
      </fill>
    </dxf>
    <dxf>
      <font>
        <b/>
        <i val="0"/>
        <color theme="0"/>
      </font>
      <fill>
        <patternFill>
          <bgColor rgb="FF6699FF"/>
        </patternFill>
      </fill>
    </dxf>
    <dxf>
      <fill>
        <patternFill>
          <bgColor theme="0" tint="-0.24994659260841701"/>
        </patternFill>
      </fill>
    </dxf>
    <dxf>
      <font>
        <color rgb="FF9C0006"/>
      </font>
      <fill>
        <patternFill>
          <bgColor rgb="FFFFC7CE"/>
        </patternFill>
      </fill>
    </dxf>
    <dxf>
      <font>
        <color rgb="FF006100"/>
      </font>
      <fill>
        <patternFill>
          <bgColor rgb="FFC6EFCE"/>
        </patternFill>
      </fill>
    </dxf>
    <dxf>
      <font>
        <color theme="0" tint="-0.14996795556505021"/>
      </font>
      <fill>
        <patternFill>
          <bgColor theme="0" tint="-0.14996795556505021"/>
        </patternFill>
      </fill>
    </dxf>
    <dxf>
      <font>
        <color rgb="FFFF0000"/>
      </font>
    </dxf>
    <dxf>
      <font>
        <color rgb="FFFF0000"/>
      </font>
    </dxf>
    <dxf>
      <font>
        <color theme="0" tint="-0.14996795556505021"/>
      </font>
      <fill>
        <patternFill>
          <bgColor theme="0" tint="-0.14996795556505021"/>
        </patternFill>
      </fill>
    </dxf>
    <dxf>
      <font>
        <color rgb="FFFF0000"/>
      </font>
    </dxf>
    <dxf>
      <font>
        <color theme="0" tint="-0.14996795556505021"/>
      </font>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8"/>
        <color auto="1"/>
        <name val="Arial"/>
        <family val="2"/>
        <scheme val="none"/>
      </font>
      <numFmt numFmtId="0" formatCode="General"/>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protection locked="1" hidden="0"/>
    </dxf>
    <dxf>
      <font>
        <strike val="0"/>
        <outline val="0"/>
        <shadow val="0"/>
        <u val="none"/>
        <vertAlign val="baseline"/>
        <sz val="8"/>
        <color auto="1"/>
        <name val="Roboto Condensed"/>
        <scheme val="none"/>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0" formatCode="General"/>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8"/>
        <color auto="1"/>
        <name val="Roboto Condensed"/>
        <scheme val="none"/>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0" formatCode="General"/>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8"/>
        <color auto="1"/>
        <name val="Roboto Condensed"/>
        <scheme val="none"/>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0" formatCode="General"/>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protection locked="1" hidden="0"/>
    </dxf>
    <dxf>
      <font>
        <strike val="0"/>
        <outline val="0"/>
        <shadow val="0"/>
        <u val="none"/>
        <vertAlign val="baseline"/>
        <sz val="8"/>
        <color auto="1"/>
        <name val="Roboto Condensed"/>
        <scheme val="none"/>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8"/>
        <color auto="1"/>
        <name val="Roboto Condensed"/>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bottom/>
      </border>
      <protection locked="1" hidden="0"/>
    </dxf>
    <dxf>
      <font>
        <strike val="0"/>
        <outline val="0"/>
        <shadow val="0"/>
        <u val="none"/>
        <vertAlign val="baseline"/>
        <sz val="8"/>
        <color auto="1"/>
        <name val="Roboto Condensed"/>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8"/>
        <color auto="1"/>
        <name val="Roboto Condensed"/>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bottom/>
      </border>
      <protection locked="1" hidden="0"/>
    </dxf>
    <dxf>
      <font>
        <strike val="0"/>
        <outline val="0"/>
        <shadow val="0"/>
        <u val="none"/>
        <vertAlign val="baseline"/>
        <sz val="8"/>
        <color auto="1"/>
        <name val="Roboto Condensed"/>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bottom/>
      </border>
      <protection locked="1" hidden="0"/>
    </dxf>
    <dxf>
      <font>
        <strike val="0"/>
        <outline val="0"/>
        <shadow val="0"/>
        <u val="none"/>
        <vertAlign val="baseline"/>
        <sz val="8"/>
        <color auto="1"/>
        <name val="Roboto Condensed"/>
        <scheme val="none"/>
      </font>
      <numFmt numFmtId="30" formatCode="@"/>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bottom/>
      </border>
      <protection locked="1" hidden="0"/>
    </dxf>
    <dxf>
      <font>
        <strike val="0"/>
        <outline val="0"/>
        <shadow val="0"/>
        <u val="none"/>
        <vertAlign val="baseline"/>
        <sz val="8"/>
        <color auto="1"/>
        <name val="Roboto Condensed"/>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8"/>
        <color auto="1"/>
        <name val="Roboto Condensed"/>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Roboto Condensed"/>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8"/>
        <color auto="1"/>
        <name val="Roboto Condensed"/>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bottom/>
      </border>
      <protection locked="1" hidden="0"/>
    </dxf>
    <dxf>
      <font>
        <strike val="0"/>
        <outline val="0"/>
        <shadow val="0"/>
        <u val="none"/>
        <vertAlign val="baseline"/>
        <sz val="8"/>
        <color auto="1"/>
        <name val="Roboto Condensed"/>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0" formatCode="General"/>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protection locked="1" hidden="0"/>
    </dxf>
    <dxf>
      <font>
        <strike val="0"/>
        <outline val="0"/>
        <shadow val="0"/>
        <u val="none"/>
        <vertAlign val="baseline"/>
        <sz val="8"/>
        <color auto="1"/>
        <name val="Roboto Condensed"/>
        <scheme val="none"/>
      </font>
      <numFmt numFmtId="1"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alignment horizontal="center" vertical="bottom" textRotation="0" wrapText="0" indent="0" justifyLastLine="0" shrinkToFit="0" readingOrder="0"/>
      <border diagonalUp="0" diagonalDown="0" outline="0">
        <left style="thin">
          <color indexed="64"/>
        </left>
        <right/>
        <top/>
        <bottom/>
      </border>
    </dxf>
    <dxf>
      <font>
        <strike val="0"/>
        <outline val="0"/>
        <shadow val="0"/>
        <u val="none"/>
        <vertAlign val="baseline"/>
        <sz val="8"/>
        <color auto="1"/>
        <name val="Roboto Condensed"/>
        <scheme val="none"/>
      </font>
      <numFmt numFmtId="0" formatCode="Genera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8"/>
        <color auto="1"/>
        <name val="Roboto Condensed"/>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auto="1"/>
        <name val="Arial"/>
        <family val="2"/>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8"/>
        <color auto="1"/>
        <name val="Roboto Condensed"/>
        <scheme val="none"/>
      </font>
      <fill>
        <patternFill patternType="solid">
          <fgColor indexed="64"/>
          <bgColor theme="0" tint="-0.1499984740745262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auto="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8"/>
        <color auto="1"/>
        <name val="Roboto Condensed"/>
        <scheme val="none"/>
      </font>
      <numFmt numFmtId="0" formatCode="General"/>
      <fill>
        <patternFill patternType="solid">
          <fgColor indexed="64"/>
          <bgColor theme="0" tint="-0.1499984740745262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auto="1"/>
        <name val="Arial"/>
        <family val="2"/>
        <scheme val="none"/>
      </font>
      <fill>
        <patternFill patternType="solid">
          <fgColor indexed="64"/>
          <bgColor theme="3" tint="0.79998168889431442"/>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8"/>
        <color auto="1"/>
        <name val="Roboto Condensed"/>
        <scheme val="none"/>
      </font>
      <numFmt numFmtId="0" formatCode="General"/>
      <fill>
        <patternFill patternType="solid">
          <fgColor indexed="64"/>
          <bgColor theme="3"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8"/>
        <color auto="1"/>
        <name val="Roboto Condensed"/>
        <scheme val="none"/>
      </font>
      <fill>
        <patternFill patternType="solid">
          <fgColor indexed="64"/>
          <bgColor theme="0" tint="-0.1499984740745262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auto="1"/>
        <name val="Arial"/>
        <family val="2"/>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8"/>
        <color auto="1"/>
        <name val="Roboto Condensed"/>
        <scheme val="none"/>
      </font>
      <fill>
        <patternFill patternType="solid">
          <fgColor indexed="64"/>
          <bgColor theme="0" tint="-0.1499984740745262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auto="1"/>
        <name val="Arial"/>
        <family val="2"/>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8"/>
        <color auto="1"/>
        <name val="Roboto Condensed"/>
        <scheme val="none"/>
      </font>
      <fill>
        <patternFill patternType="solid">
          <fgColor indexed="64"/>
          <bgColor theme="0" tint="-0.1499984740745262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auto="1"/>
        <name val="Arial"/>
        <family val="2"/>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8"/>
        <color auto="1"/>
        <name val="Roboto Condensed"/>
        <scheme val="none"/>
      </font>
      <fill>
        <patternFill patternType="solid">
          <fgColor indexed="64"/>
          <bgColor theme="0" tint="-0.1499984740745262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auto="1"/>
        <name val="Arial"/>
        <family val="2"/>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8"/>
        <color auto="1"/>
        <name val="Roboto Condensed"/>
        <scheme val="none"/>
      </font>
      <fill>
        <patternFill patternType="solid">
          <fgColor indexed="64"/>
          <bgColor theme="0" tint="-0.1499984740745262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auto="1"/>
        <name val="Arial"/>
        <family val="2"/>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8"/>
        <color auto="1"/>
        <name val="Roboto Condensed"/>
        <scheme val="none"/>
      </font>
      <fill>
        <patternFill patternType="solid">
          <fgColor indexed="64"/>
          <bgColor theme="0" tint="-0.1499984740745262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auto="1"/>
        <name val="Arial"/>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
      <font>
        <b val="0"/>
        <strike val="0"/>
        <outline val="0"/>
        <shadow val="0"/>
        <u val="none"/>
        <vertAlign val="baseline"/>
        <sz val="8"/>
        <color auto="1"/>
        <name val="Roboto Condensed"/>
        <scheme val="none"/>
      </font>
      <fill>
        <patternFill patternType="solid">
          <fgColor indexed="64"/>
          <bgColor theme="0" tint="-0.249977111117893"/>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auto="1"/>
        <name val="Arial"/>
        <family val="2"/>
        <scheme val="none"/>
      </font>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Roboto Condensed"/>
        <scheme val="none"/>
      </font>
      <numFmt numFmtId="1" formatCode="0"/>
      <alignmen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style="thin">
          <color indexed="64"/>
        </right>
        <top/>
        <bottom/>
      </border>
      <protection locked="1" hidden="0"/>
    </dxf>
    <dxf>
      <font>
        <b val="0"/>
        <i val="0"/>
        <strike val="0"/>
        <condense val="0"/>
        <extend val="0"/>
        <outline val="0"/>
        <shadow val="0"/>
        <u val="none"/>
        <vertAlign val="baseline"/>
        <sz val="8"/>
        <color theme="1"/>
        <name val="Roboto Condensed"/>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style="thin">
          <color indexed="64"/>
        </right>
        <top/>
        <bottom/>
      </border>
      <protection locked="1" hidden="0"/>
    </dxf>
    <dxf>
      <font>
        <b val="0"/>
        <i val="0"/>
        <strike val="0"/>
        <condense val="0"/>
        <extend val="0"/>
        <outline val="0"/>
        <shadow val="0"/>
        <u val="none"/>
        <vertAlign val="baseline"/>
        <sz val="8"/>
        <color auto="1"/>
        <name val="Roboto Condensed"/>
        <scheme val="none"/>
      </font>
      <numFmt numFmtId="1" formatCode="0"/>
      <alignmen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Roboto Condensed"/>
        <scheme val="none"/>
      </font>
      <numFmt numFmtId="1" formatCode="0"/>
      <alignmen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alignment horizontal="center"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8"/>
        <color auto="1"/>
        <name val="Roboto Condensed"/>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Roboto Condensed"/>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8"/>
        <color auto="1"/>
        <name val="Roboto Condensed"/>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Roboto Condensed"/>
        <scheme val="none"/>
      </font>
    </dxf>
    <dxf>
      <border outline="0">
        <right style="thin">
          <color indexed="64"/>
        </right>
        <top style="thin">
          <color indexed="64"/>
        </top>
      </border>
    </dxf>
    <dxf>
      <font>
        <strike val="0"/>
        <outline val="0"/>
        <shadow val="0"/>
        <u val="none"/>
        <vertAlign val="baseline"/>
        <sz val="8"/>
        <color auto="1"/>
        <name val="Roboto Condensed"/>
        <scheme val="none"/>
      </font>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9"/>
        <color auto="1"/>
        <name val="Roboto Condensed"/>
        <scheme val="none"/>
      </font>
      <alignment horizontal="general" vertical="bottom" textRotation="75"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B0F0"/>
      <color rgb="FFEF0303"/>
      <color rgb="FFFF3300"/>
      <color rgb="FF6699FF"/>
      <color rgb="FFFFFF00"/>
      <color rgb="FFCC0066"/>
      <color rgb="FF7E53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externalLink" Target="externalLinks/externalLink5.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v>Total</c:v>
          </c:tx>
          <c:spPr>
            <a:solidFill>
              <a:schemeClr val="accent5">
                <a:lumMod val="40000"/>
                <a:lumOff val="60000"/>
                <a:alpha val="80000"/>
              </a:schemeClr>
            </a:solidFill>
          </c:spPr>
          <c:invertIfNegative val="0"/>
          <c:cat>
            <c:strLit>
              <c:ptCount val="1"/>
              <c:pt idx="0">
                <c:v>Totals</c:v>
              </c:pt>
            </c:strLit>
          </c:cat>
          <c:val>
            <c:numRef>
              <c:f>Worksheet!$R$13</c:f>
              <c:numCache>
                <c:formatCode>General</c:formatCode>
                <c:ptCount val="1"/>
                <c:pt idx="0">
                  <c:v>36</c:v>
                </c:pt>
              </c:numCache>
            </c:numRef>
          </c:val>
          <c:extLst>
            <c:ext xmlns:c16="http://schemas.microsoft.com/office/drawing/2014/chart" uri="{C3380CC4-5D6E-409C-BE32-E72D297353CC}">
              <c16:uniqueId val="{00000000-4E6B-470C-8FBD-7B15BCADE4E7}"/>
            </c:ext>
          </c:extLst>
        </c:ser>
        <c:dLbls>
          <c:showLegendKey val="0"/>
          <c:showVal val="0"/>
          <c:showCatName val="0"/>
          <c:showSerName val="0"/>
          <c:showPercent val="0"/>
          <c:showBubbleSize val="0"/>
        </c:dLbls>
        <c:gapWidth val="100"/>
        <c:overlap val="100"/>
        <c:axId val="51385856"/>
        <c:axId val="51387392"/>
      </c:barChart>
      <c:barChart>
        <c:barDir val="bar"/>
        <c:grouping val="stacked"/>
        <c:varyColors val="0"/>
        <c:ser>
          <c:idx val="5"/>
          <c:order val="1"/>
          <c:tx>
            <c:v>Event</c:v>
          </c:tx>
          <c:spPr>
            <a:solidFill>
              <a:schemeClr val="bg1">
                <a:lumMod val="85000"/>
              </a:schemeClr>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
              <c:pt idx="0">
                <c:v>Totals</c:v>
              </c:pt>
            </c:strLit>
          </c:cat>
          <c:val>
            <c:numRef>
              <c:f>Worksheet!$R$18</c:f>
              <c:numCache>
                <c:formatCode>General</c:formatCode>
                <c:ptCount val="1"/>
                <c:pt idx="0">
                  <c:v>15</c:v>
                </c:pt>
              </c:numCache>
            </c:numRef>
          </c:val>
          <c:extLst>
            <c:ext xmlns:c16="http://schemas.microsoft.com/office/drawing/2014/chart" uri="{C3380CC4-5D6E-409C-BE32-E72D297353CC}">
              <c16:uniqueId val="{00000001-4E6B-470C-8FBD-7B15BCADE4E7}"/>
            </c:ext>
          </c:extLst>
        </c:ser>
        <c:ser>
          <c:idx val="4"/>
          <c:order val="2"/>
          <c:tx>
            <c:v>Information</c:v>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
              <c:pt idx="0">
                <c:v>Totals</c:v>
              </c:pt>
            </c:strLit>
          </c:cat>
          <c:val>
            <c:numRef>
              <c:f>Worksheet!$R$17</c:f>
              <c:numCache>
                <c:formatCode>General</c:formatCode>
                <c:ptCount val="1"/>
                <c:pt idx="0">
                  <c:v>13</c:v>
                </c:pt>
              </c:numCache>
            </c:numRef>
          </c:val>
          <c:extLst>
            <c:ext xmlns:c16="http://schemas.microsoft.com/office/drawing/2014/chart" uri="{C3380CC4-5D6E-409C-BE32-E72D297353CC}">
              <c16:uniqueId val="{00000002-4E6B-470C-8FBD-7B15BCADE4E7}"/>
            </c:ext>
          </c:extLst>
        </c:ser>
        <c:ser>
          <c:idx val="3"/>
          <c:order val="3"/>
          <c:tx>
            <c:v>Warning</c:v>
          </c:tx>
          <c:spPr>
            <a:solidFill>
              <a:srgbClr val="FFFF00"/>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
              <c:pt idx="0">
                <c:v>Totals</c:v>
              </c:pt>
            </c:strLit>
          </c:cat>
          <c:val>
            <c:numRef>
              <c:f>Worksheet!$R$16</c:f>
              <c:numCache>
                <c:formatCode>General</c:formatCode>
                <c:ptCount val="1"/>
                <c:pt idx="0">
                  <c:v>6</c:v>
                </c:pt>
              </c:numCache>
            </c:numRef>
          </c:val>
          <c:extLst>
            <c:ext xmlns:c16="http://schemas.microsoft.com/office/drawing/2014/chart" uri="{C3380CC4-5D6E-409C-BE32-E72D297353CC}">
              <c16:uniqueId val="{00000003-4E6B-470C-8FBD-7B15BCADE4E7}"/>
            </c:ext>
          </c:extLst>
        </c:ser>
        <c:ser>
          <c:idx val="2"/>
          <c:order val="4"/>
          <c:tx>
            <c:v>Action</c:v>
          </c:tx>
          <c:spPr>
            <a:solidFill>
              <a:srgbClr val="FFC000"/>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
              <c:pt idx="0">
                <c:v>Totals</c:v>
              </c:pt>
            </c:strLit>
          </c:cat>
          <c:val>
            <c:numRef>
              <c:f>Worksheet!$R$15</c:f>
              <c:numCache>
                <c:formatCode>General</c:formatCode>
                <c:ptCount val="1"/>
                <c:pt idx="0">
                  <c:v>1</c:v>
                </c:pt>
              </c:numCache>
            </c:numRef>
          </c:val>
          <c:extLst>
            <c:ext xmlns:c16="http://schemas.microsoft.com/office/drawing/2014/chart" uri="{C3380CC4-5D6E-409C-BE32-E72D297353CC}">
              <c16:uniqueId val="{00000004-4E6B-470C-8FBD-7B15BCADE4E7}"/>
            </c:ext>
          </c:extLst>
        </c:ser>
        <c:ser>
          <c:idx val="1"/>
          <c:order val="5"/>
          <c:tx>
            <c:v>Critical</c:v>
          </c:tx>
          <c:spPr>
            <a:solidFill>
              <a:srgbClr val="CC0066"/>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
              <c:pt idx="0">
                <c:v>Totals</c:v>
              </c:pt>
            </c:strLit>
          </c:cat>
          <c:val>
            <c:numRef>
              <c:f>Worksheet!$R$14</c:f>
              <c:numCache>
                <c:formatCode>General</c:formatCode>
                <c:ptCount val="1"/>
                <c:pt idx="0">
                  <c:v>1</c:v>
                </c:pt>
              </c:numCache>
            </c:numRef>
          </c:val>
          <c:extLst>
            <c:ext xmlns:c16="http://schemas.microsoft.com/office/drawing/2014/chart" uri="{C3380CC4-5D6E-409C-BE32-E72D297353CC}">
              <c16:uniqueId val="{00000005-4E6B-470C-8FBD-7B15BCADE4E7}"/>
            </c:ext>
          </c:extLst>
        </c:ser>
        <c:dLbls>
          <c:showLegendKey val="0"/>
          <c:showVal val="0"/>
          <c:showCatName val="0"/>
          <c:showSerName val="0"/>
          <c:showPercent val="0"/>
          <c:showBubbleSize val="0"/>
        </c:dLbls>
        <c:gapWidth val="250"/>
        <c:overlap val="100"/>
        <c:axId val="884977912"/>
        <c:axId val="691776480"/>
      </c:barChart>
      <c:catAx>
        <c:axId val="51385856"/>
        <c:scaling>
          <c:orientation val="minMax"/>
        </c:scaling>
        <c:delete val="1"/>
        <c:axPos val="l"/>
        <c:numFmt formatCode="General" sourceLinked="0"/>
        <c:majorTickMark val="out"/>
        <c:minorTickMark val="none"/>
        <c:tickLblPos val="nextTo"/>
        <c:crossAx val="51387392"/>
        <c:crosses val="autoZero"/>
        <c:auto val="1"/>
        <c:lblAlgn val="ctr"/>
        <c:lblOffset val="100"/>
        <c:noMultiLvlLbl val="0"/>
      </c:catAx>
      <c:valAx>
        <c:axId val="51387392"/>
        <c:scaling>
          <c:orientation val="minMax"/>
          <c:min val="0"/>
        </c:scaling>
        <c:delete val="0"/>
        <c:axPos val="b"/>
        <c:majorGridlines/>
        <c:numFmt formatCode="General" sourceLinked="1"/>
        <c:majorTickMark val="out"/>
        <c:minorTickMark val="in"/>
        <c:tickLblPos val="nextTo"/>
        <c:spPr>
          <a:noFill/>
          <a:ln/>
        </c:spPr>
        <c:crossAx val="51385856"/>
        <c:crosses val="autoZero"/>
        <c:crossBetween val="between"/>
      </c:valAx>
      <c:valAx>
        <c:axId val="691776480"/>
        <c:scaling>
          <c:orientation val="minMax"/>
          <c:min val="0"/>
        </c:scaling>
        <c:delete val="1"/>
        <c:axPos val="t"/>
        <c:numFmt formatCode="General" sourceLinked="1"/>
        <c:majorTickMark val="out"/>
        <c:minorTickMark val="none"/>
        <c:tickLblPos val="nextTo"/>
        <c:crossAx val="884977912"/>
        <c:crosses val="max"/>
        <c:crossBetween val="between"/>
      </c:valAx>
      <c:catAx>
        <c:axId val="884977912"/>
        <c:scaling>
          <c:orientation val="minMax"/>
        </c:scaling>
        <c:delete val="1"/>
        <c:axPos val="r"/>
        <c:numFmt formatCode="General" sourceLinked="1"/>
        <c:majorTickMark val="out"/>
        <c:minorTickMark val="none"/>
        <c:tickLblPos val="nextTo"/>
        <c:crossAx val="691776480"/>
        <c:crosses val="max"/>
        <c:auto val="1"/>
        <c:lblAlgn val="ctr"/>
        <c:lblOffset val="100"/>
        <c:noMultiLvlLbl val="0"/>
      </c:catAx>
    </c:plotArea>
    <c:legend>
      <c:legendPos val="b"/>
      <c:overlay val="0"/>
    </c:legend>
    <c:plotVisOnly val="0"/>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5.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oneCellAnchor>
    <xdr:from>
      <xdr:col>1</xdr:col>
      <xdr:colOff>66675</xdr:colOff>
      <xdr:row>0</xdr:row>
      <xdr:rowOff>114300</xdr:rowOff>
    </xdr:from>
    <xdr:ext cx="2238375" cy="552450"/>
    <xdr:pic>
      <xdr:nvPicPr>
        <xdr:cNvPr id="2" name="Picture 2">
          <a:extLst>
            <a:ext uri="{FF2B5EF4-FFF2-40B4-BE49-F238E27FC236}">
              <a16:creationId xmlns:a16="http://schemas.microsoft.com/office/drawing/2014/main" id="{601FB141-1D72-4E5D-AB6D-D5E4454D28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114300"/>
          <a:ext cx="22383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17</xdr:row>
      <xdr:rowOff>190499</xdr:rowOff>
    </xdr:from>
    <xdr:ext cx="10686515" cy="530658"/>
    <xdr:sp macro="" textlink="">
      <xdr:nvSpPr>
        <xdr:cNvPr id="3" name="Rectangle 2">
          <a:extLst>
            <a:ext uri="{FF2B5EF4-FFF2-40B4-BE49-F238E27FC236}">
              <a16:creationId xmlns:a16="http://schemas.microsoft.com/office/drawing/2014/main" id="{8C2718A4-3BC7-493E-8DCB-42C5FA8EC1D8}"/>
            </a:ext>
          </a:extLst>
        </xdr:cNvPr>
        <xdr:cNvSpPr/>
      </xdr:nvSpPr>
      <xdr:spPr>
        <a:xfrm rot="19447401">
          <a:off x="0" y="4419599"/>
          <a:ext cx="10686515" cy="530658"/>
        </a:xfrm>
        <a:prstGeom prst="rect">
          <a:avLst/>
        </a:prstGeom>
        <a:noFill/>
      </xdr:spPr>
      <xdr:txBody>
        <a:bodyPr wrap="none" lIns="91440" tIns="45720" rIns="91440" bIns="45720">
          <a:spAutoFit/>
        </a:bodyPr>
        <a:lstStyle/>
        <a:p>
          <a:pPr algn="ctr"/>
          <a:r>
            <a:rPr lang="en-US" sz="2800" b="1" cap="none" spc="0">
              <a:ln w="22225">
                <a:solidFill>
                  <a:schemeClr val="accent2"/>
                </a:solidFill>
                <a:prstDash val="solid"/>
              </a:ln>
              <a:solidFill>
                <a:schemeClr val="accent2">
                  <a:lumMod val="40000"/>
                  <a:lumOff val="60000"/>
                </a:schemeClr>
              </a:solidFill>
              <a:effectLst/>
            </a:rPr>
            <a:t>Delete This page before submitting to Process Control Systems Folders</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80534</xdr:colOff>
      <xdr:row>5</xdr:row>
      <xdr:rowOff>28197</xdr:rowOff>
    </xdr:from>
    <xdr:ext cx="2178252" cy="543299"/>
    <xdr:pic>
      <xdr:nvPicPr>
        <xdr:cNvPr id="2" name="Picture 1" descr="SEQWater_HOR_CMYK_300">
          <a:extLst>
            <a:ext uri="{FF2B5EF4-FFF2-40B4-BE49-F238E27FC236}">
              <a16:creationId xmlns:a16="http://schemas.microsoft.com/office/drawing/2014/main" id="{06921D76-D724-4DA0-A8E5-F2AF9BB6BF73}"/>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690134" y="980697"/>
          <a:ext cx="2178252" cy="543299"/>
        </a:xfrm>
        <a:prstGeom prst="rect">
          <a:avLst/>
        </a:prstGeom>
        <a:noFill/>
        <a:ln w="9525">
          <a:noFill/>
          <a:miter lim="800000"/>
          <a:headEnd/>
          <a:tailEnd/>
        </a:ln>
      </xdr:spPr>
    </xdr:pic>
    <xdr:clientData/>
  </xdr:oneCellAnchor>
  <xdr:twoCellAnchor>
    <xdr:from>
      <xdr:col>1</xdr:col>
      <xdr:colOff>5986</xdr:colOff>
      <xdr:row>25</xdr:row>
      <xdr:rowOff>7349</xdr:rowOff>
    </xdr:from>
    <xdr:to>
      <xdr:col>13</xdr:col>
      <xdr:colOff>0</xdr:colOff>
      <xdr:row>33</xdr:row>
      <xdr:rowOff>112059</xdr:rowOff>
    </xdr:to>
    <xdr:sp macro="" textlink="">
      <xdr:nvSpPr>
        <xdr:cNvPr id="3" name="TextBox 2">
          <a:extLst>
            <a:ext uri="{FF2B5EF4-FFF2-40B4-BE49-F238E27FC236}">
              <a16:creationId xmlns:a16="http://schemas.microsoft.com/office/drawing/2014/main" id="{2DAB1E24-A146-4F49-9A9A-32E124DF15AF}"/>
            </a:ext>
          </a:extLst>
        </xdr:cNvPr>
        <xdr:cNvSpPr txBox="1"/>
      </xdr:nvSpPr>
      <xdr:spPr>
        <a:xfrm>
          <a:off x="129251" y="2584702"/>
          <a:ext cx="16276161" cy="162871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200" b="1">
              <a:latin typeface="Univers" panose="020B0503020202020204" pitchFamily="34" charset="0"/>
            </a:rPr>
            <a:t>Notes:</a:t>
          </a:r>
        </a:p>
        <a:p>
          <a:pPr marL="228600" indent="-228600">
            <a:buFont typeface="+mj-lt"/>
            <a:buAutoNum type="arabicPeriod"/>
          </a:pPr>
          <a:r>
            <a:rPr lang="en-AU" sz="1200" b="1">
              <a:solidFill>
                <a:schemeClr val="dk1"/>
              </a:solidFill>
              <a:effectLst/>
              <a:latin typeface="Univers" panose="020B0503020202020204" pitchFamily="34" charset="0"/>
              <a:ea typeface="+mn-ea"/>
              <a:cs typeface="+mn-cs"/>
            </a:rPr>
            <a:t>The Master Alarms Database Template is a maintained process control systems (PCS) document and the </a:t>
          </a:r>
          <a:r>
            <a:rPr lang="en-AU" sz="1200" b="1" baseline="0">
              <a:solidFill>
                <a:schemeClr val="dk1"/>
              </a:solidFill>
              <a:effectLst/>
              <a:latin typeface="Univers" panose="020B0503020202020204" pitchFamily="34" charset="0"/>
              <a:ea typeface="+mn-ea"/>
              <a:cs typeface="+mn-cs"/>
            </a:rPr>
            <a:t>process control document coordinator (as per X-PRO-STD-019 Process Control Systems Information Maintenance) shall be contacted via engineering@seqwater.com.au for access to this document.  </a:t>
          </a:r>
          <a:endParaRPr lang="en-AU" sz="1800" b="1">
            <a:latin typeface="Univers" panose="020B0503020202020204" pitchFamily="34" charset="0"/>
          </a:endParaRPr>
        </a:p>
        <a:p>
          <a:pPr marL="228600" indent="-228600">
            <a:buFont typeface="+mj-lt"/>
            <a:buAutoNum type="arabicPeriod"/>
          </a:pPr>
          <a:r>
            <a:rPr lang="en-AU" sz="1200" b="1">
              <a:latin typeface="Univers" panose="020B0503020202020204" pitchFamily="34" charset="0"/>
            </a:rPr>
            <a:t>Document</a:t>
          </a:r>
          <a:r>
            <a:rPr lang="en-AU" sz="1200" b="1" baseline="0">
              <a:latin typeface="Univers" panose="020B0503020202020204" pitchFamily="34" charset="0"/>
            </a:rPr>
            <a:t> Number and REX ID - To be requested from PCS document coordinator through </a:t>
          </a:r>
          <a:r>
            <a:rPr lang="en-AU" sz="1200" b="1" baseline="0">
              <a:solidFill>
                <a:schemeClr val="dk1"/>
              </a:solidFill>
              <a:effectLst/>
              <a:latin typeface="Univers" panose="020B0503020202020204" pitchFamily="34" charset="0"/>
              <a:ea typeface="+mn-ea"/>
              <a:cs typeface="+mn-cs"/>
            </a:rPr>
            <a:t>engineering@seqwater.com.au.</a:t>
          </a:r>
        </a:p>
        <a:p>
          <a:pPr marL="228600" marR="0" lvl="0" indent="-228600" defTabSz="914400" eaLnBrk="1" fontAlgn="auto" latinLnBrk="0" hangingPunct="1">
            <a:lnSpc>
              <a:spcPct val="100000"/>
            </a:lnSpc>
            <a:spcBef>
              <a:spcPts val="0"/>
            </a:spcBef>
            <a:spcAft>
              <a:spcPts val="0"/>
            </a:spcAft>
            <a:buClrTx/>
            <a:buSzTx/>
            <a:buFont typeface="+mj-lt"/>
            <a:buAutoNum type="arabicPeriod"/>
            <a:tabLst/>
            <a:defRPr/>
          </a:pPr>
          <a:r>
            <a:rPr lang="en-AU" sz="1200" b="1" baseline="0">
              <a:solidFill>
                <a:schemeClr val="dk1"/>
              </a:solidFill>
              <a:effectLst/>
              <a:latin typeface="Univers" panose="020B0503020202020204" pitchFamily="34" charset="0"/>
              <a:ea typeface="+mn-ea"/>
              <a:cs typeface="+mn-cs"/>
            </a:rPr>
            <a:t>Delete Tempalte Cover Page Tab. Before submitting to engineering@seqwater.com.au.  </a:t>
          </a:r>
        </a:p>
        <a:p>
          <a:pPr marL="228600" marR="0" lvl="0" indent="-228600" defTabSz="914400" eaLnBrk="1" fontAlgn="auto" latinLnBrk="0" hangingPunct="1">
            <a:lnSpc>
              <a:spcPct val="100000"/>
            </a:lnSpc>
            <a:spcBef>
              <a:spcPts val="0"/>
            </a:spcBef>
            <a:spcAft>
              <a:spcPts val="0"/>
            </a:spcAft>
            <a:buClrTx/>
            <a:buSzTx/>
            <a:buFont typeface="+mj-lt"/>
            <a:buAutoNum type="arabicPeriod"/>
            <a:tabLst/>
            <a:defRPr/>
          </a:pPr>
          <a:r>
            <a:rPr lang="en-AU" sz="1200" b="1" baseline="0">
              <a:solidFill>
                <a:schemeClr val="dk1"/>
              </a:solidFill>
              <a:effectLst/>
              <a:latin typeface="Univers" panose="020B0503020202020204" pitchFamily="34" charset="0"/>
              <a:ea typeface="+mn-ea"/>
              <a:cs typeface="+mn-cs"/>
            </a:rPr>
            <a:t>Information within body of template is for example only.</a:t>
          </a:r>
          <a:endParaRPr lang="en-AU" sz="1200">
            <a:effectLst/>
            <a:latin typeface="Univers" panose="020B0503020202020204" pitchFamily="34" charset="0"/>
          </a:endParaRPr>
        </a:p>
        <a:p>
          <a:pPr marL="228600" lvl="0" indent="-228600">
            <a:buFont typeface="+mj-lt"/>
            <a:buAutoNum type="arabicPeriod"/>
          </a:pPr>
          <a:r>
            <a:rPr lang="en-AU" sz="1200" b="1" baseline="0">
              <a:latin typeface="Univers" panose="020B0503020202020204" pitchFamily="34" charset="0"/>
            </a:rPr>
            <a:t>The main cover page shall only show the revision number for "AS CONSTRUCTED", in between revisions shall have alphabetical suffix and shall be saved in the project directory.</a:t>
          </a:r>
        </a:p>
        <a:p>
          <a:pPr marL="228600" marR="0" lvl="0" indent="-228600" defTabSz="914400" eaLnBrk="1" fontAlgn="auto" latinLnBrk="0" hangingPunct="1">
            <a:lnSpc>
              <a:spcPct val="100000"/>
            </a:lnSpc>
            <a:spcBef>
              <a:spcPts val="0"/>
            </a:spcBef>
            <a:spcAft>
              <a:spcPts val="0"/>
            </a:spcAft>
            <a:buClrTx/>
            <a:buSzTx/>
            <a:buFont typeface="+mj-lt"/>
            <a:buAutoNum type="arabicPeriod"/>
            <a:tabLst/>
            <a:defRPr/>
          </a:pPr>
          <a:r>
            <a:rPr lang="en-AU" sz="1200" b="1" baseline="0">
              <a:solidFill>
                <a:schemeClr val="dk1"/>
              </a:solidFill>
              <a:effectLst/>
              <a:latin typeface="Univers" panose="020B0503020202020204" pitchFamily="34" charset="0"/>
              <a:ea typeface="+mn-ea"/>
              <a:cs typeface="+mn-cs"/>
            </a:rPr>
            <a:t>This text box shall be deleted when the template is populated.</a:t>
          </a:r>
          <a:endParaRPr lang="en-AU" sz="1200" b="1" baseline="0">
            <a:latin typeface="Univers" panose="020B0503020202020204" pitchFamily="34" charset="0"/>
          </a:endParaRPr>
        </a:p>
      </xdr:txBody>
    </xdr:sp>
    <xdr:clientData/>
  </xdr:twoCellAnchor>
  <xdr:oneCellAnchor>
    <xdr:from>
      <xdr:col>1</xdr:col>
      <xdr:colOff>80534</xdr:colOff>
      <xdr:row>17</xdr:row>
      <xdr:rowOff>28197</xdr:rowOff>
    </xdr:from>
    <xdr:ext cx="2178252" cy="543299"/>
    <xdr:pic>
      <xdr:nvPicPr>
        <xdr:cNvPr id="4" name="Picture 3" descr="SEQWater_HOR_CMYK_300">
          <a:extLst>
            <a:ext uri="{FF2B5EF4-FFF2-40B4-BE49-F238E27FC236}">
              <a16:creationId xmlns:a16="http://schemas.microsoft.com/office/drawing/2014/main" id="{ADE9956F-030D-4ACF-A76D-1407C8AC8818}"/>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203799" y="1025521"/>
          <a:ext cx="2178252" cy="543299"/>
        </a:xfrm>
        <a:prstGeom prst="rect">
          <a:avLst/>
        </a:prstGeom>
        <a:noFill/>
        <a:ln w="9525">
          <a:noFill/>
          <a:miter lim="800000"/>
          <a:headEnd/>
          <a:tailEnd/>
        </a:ln>
      </xdr:spPr>
    </xdr:pic>
    <xdr:clientData/>
  </xdr:one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24</xdr:col>
          <xdr:colOff>9524</xdr:colOff>
          <xdr:row>9</xdr:row>
          <xdr:rowOff>99924</xdr:rowOff>
        </xdr:to>
        <xdr:pic>
          <xdr:nvPicPr>
            <xdr:cNvPr id="2" name="Picture 1">
              <a:extLst>
                <a:ext uri="{FF2B5EF4-FFF2-40B4-BE49-F238E27FC236}">
                  <a16:creationId xmlns:a16="http://schemas.microsoft.com/office/drawing/2014/main" id="{D12BCB0D-5E13-421E-B3C0-9880EC36FA77}"/>
                </a:ext>
              </a:extLst>
            </xdr:cNvPr>
            <xdr:cNvPicPr>
              <a:picLocks noChangeAspect="1" noChangeArrowheads="1"/>
              <a:extLst>
                <a:ext uri="{84589F7E-364E-4C9E-8A38-B11213B215E9}">
                  <a14:cameraTool cellRange="'Title Block'!$B$2:$O$12" spid="_x0000_s6247"/>
                </a:ext>
              </a:extLst>
            </xdr:cNvPicPr>
          </xdr:nvPicPr>
          <xdr:blipFill>
            <a:blip xmlns:r="http://schemas.openxmlformats.org/officeDocument/2006/relationships" r:embed="rId1"/>
            <a:srcRect/>
            <a:stretch>
              <a:fillRect/>
            </a:stretch>
          </xdr:blipFill>
          <xdr:spPr bwMode="auto">
            <a:xfrm>
              <a:off x="0" y="0"/>
              <a:ext cx="14639924" cy="1814424"/>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23</xdr:col>
          <xdr:colOff>249011</xdr:colOff>
          <xdr:row>9</xdr:row>
          <xdr:rowOff>53569</xdr:rowOff>
        </xdr:to>
        <xdr:pic>
          <xdr:nvPicPr>
            <xdr:cNvPr id="3" name="Picture 2">
              <a:extLst>
                <a:ext uri="{FF2B5EF4-FFF2-40B4-BE49-F238E27FC236}">
                  <a16:creationId xmlns:a16="http://schemas.microsoft.com/office/drawing/2014/main" id="{AD1869C0-C28A-45AD-94D3-B934B4CF217E}"/>
                </a:ext>
              </a:extLst>
            </xdr:cNvPr>
            <xdr:cNvPicPr>
              <a:picLocks noChangeAspect="1" noChangeArrowheads="1"/>
              <a:extLst>
                <a:ext uri="{84589F7E-364E-4C9E-8A38-B11213B215E9}">
                  <a14:cameraTool cellRange="'Title Block'!$B$14:$V$24" spid="_x0000_s2270"/>
                </a:ext>
              </a:extLst>
            </xdr:cNvPicPr>
          </xdr:nvPicPr>
          <xdr:blipFill>
            <a:blip xmlns:r="http://schemas.openxmlformats.org/officeDocument/2006/relationships" r:embed="rId1"/>
            <a:srcRect/>
            <a:stretch>
              <a:fillRect/>
            </a:stretch>
          </xdr:blipFill>
          <xdr:spPr bwMode="auto">
            <a:xfrm>
              <a:off x="0" y="0"/>
              <a:ext cx="23172964" cy="1768069"/>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10</xdr:col>
      <xdr:colOff>1678</xdr:colOff>
      <xdr:row>10</xdr:row>
      <xdr:rowOff>2</xdr:rowOff>
    </xdr:from>
    <xdr:to>
      <xdr:col>15</xdr:col>
      <xdr:colOff>930089</xdr:colOff>
      <xdr:row>17</xdr:row>
      <xdr:rowOff>179294</xdr:rowOff>
    </xdr:to>
    <xdr:graphicFrame macro="">
      <xdr:nvGraphicFramePr>
        <xdr:cNvPr id="4" name="Chart 3">
          <a:extLst>
            <a:ext uri="{FF2B5EF4-FFF2-40B4-BE49-F238E27FC236}">
              <a16:creationId xmlns:a16="http://schemas.microsoft.com/office/drawing/2014/main" id="{E0FD8F94-6416-4E7E-84A3-C1BF50C06A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epp.agipkco.com/SHEARWTR/MECHANIC/MAINGEN/DATASHT/DS015.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PRINT.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Library" Target="OLDCOD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ondc02\projects\BHP%20180279\Electrical\Load%20Schedule\BHPLoadScheduleRev1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OT\1882\1882-65-DSH-1104.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OT\1882\1882-65-DSH-110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SHT "/>
      <sheetName val="PCKGE SCPE"/>
      <sheetName val="PCKGE NTS"/>
      <sheetName val="GT DATA SHTS"/>
      <sheetName val="INST SCHEDULE"/>
      <sheetName val="PKGINST"/>
      <sheetName val="GEAR DATA SHT"/>
      <sheetName val="OIL SYST DATA SHT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T"/>
    </sheetNames>
    <definedNames>
      <definedName name="B_OK_Click"/>
    </defined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CODE"/>
    </sheetNames>
    <definedNames>
      <definedName name="CreateRangeName"/>
      <definedName name="DropDown18_Change"/>
      <definedName name="ListBox13_Change"/>
      <definedName name="OptionButton20_Click"/>
      <definedName name="OptionButton21_Click"/>
      <definedName name="OptionButton23_Click"/>
      <definedName name="OptionButton24_Click"/>
    </defined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COVER_SHT"/>
      <sheetName val="NOTES"/>
      <sheetName val="Data for Access"/>
      <sheetName val="AlphaNumeric1"/>
      <sheetName val="XFRMRS"/>
      <sheetName val="910-EH-03"/>
      <sheetName val="920-EP-31"/>
      <sheetName val="920-EM-31(1)"/>
      <sheetName val="920-EM-31 (2)"/>
      <sheetName val="920-EP-32"/>
      <sheetName val="920-EM-32"/>
      <sheetName val="480-EP-31"/>
      <sheetName val="360-EM-31A"/>
      <sheetName val="360-EM-31B"/>
      <sheetName val="920-EL-31A"/>
      <sheetName val="920-EL-31B"/>
      <sheetName val="920-EL-32A"/>
      <sheetName val="920-EL-32B"/>
      <sheetName val="470-EM-31A"/>
      <sheetName val="470-EM-31B"/>
      <sheetName val="900-EK-31"/>
      <sheetName val="920-ED-32"/>
      <sheetName val="360-ED-31A"/>
      <sheetName val="360-ED-31B"/>
      <sheetName val="470-ED-31A"/>
      <sheetName val="470-ED-31B"/>
    </sheetNames>
    <sheetDataSet>
      <sheetData sheetId="0">
        <row r="5">
          <cell r="A5">
            <v>0.25</v>
          </cell>
          <cell r="B5">
            <v>0.67</v>
          </cell>
          <cell r="C5">
            <v>0.59</v>
          </cell>
          <cell r="E5">
            <v>0.25</v>
          </cell>
          <cell r="F5">
            <v>0.51</v>
          </cell>
          <cell r="G5">
            <v>0.45</v>
          </cell>
        </row>
        <row r="6">
          <cell r="A6">
            <v>0.55000000000000004</v>
          </cell>
          <cell r="B6">
            <v>0.69</v>
          </cell>
          <cell r="C6">
            <v>0.53</v>
          </cell>
          <cell r="E6">
            <v>0.55000000000000004</v>
          </cell>
          <cell r="F6">
            <v>0.57999999999999996</v>
          </cell>
          <cell r="G6">
            <v>0.5</v>
          </cell>
          <cell r="J6">
            <v>0.1</v>
          </cell>
          <cell r="K6">
            <v>1</v>
          </cell>
          <cell r="L6">
            <v>1</v>
          </cell>
        </row>
        <row r="7">
          <cell r="A7">
            <v>0.75</v>
          </cell>
          <cell r="B7">
            <v>0.64</v>
          </cell>
          <cell r="C7">
            <v>0.67</v>
          </cell>
          <cell r="E7">
            <v>0.75</v>
          </cell>
          <cell r="F7">
            <v>0.62</v>
          </cell>
          <cell r="G7">
            <v>0.55000000000000004</v>
          </cell>
        </row>
        <row r="8">
          <cell r="A8">
            <v>1.1000000000000001</v>
          </cell>
          <cell r="B8">
            <v>0.73</v>
          </cell>
          <cell r="C8">
            <v>0.81</v>
          </cell>
          <cell r="E8">
            <v>1.1000000000000001</v>
          </cell>
          <cell r="F8">
            <v>0.77</v>
          </cell>
          <cell r="G8">
            <v>0.63</v>
          </cell>
        </row>
        <row r="9">
          <cell r="A9">
            <v>1.5</v>
          </cell>
          <cell r="B9">
            <v>0.73</v>
          </cell>
          <cell r="C9">
            <v>0.8</v>
          </cell>
          <cell r="E9">
            <v>1.5</v>
          </cell>
          <cell r="F9">
            <v>0.78</v>
          </cell>
          <cell r="G9">
            <v>0.63</v>
          </cell>
        </row>
        <row r="10">
          <cell r="A10">
            <v>2.2000000000000002</v>
          </cell>
          <cell r="B10">
            <v>0.79</v>
          </cell>
          <cell r="C10">
            <v>0.82</v>
          </cell>
          <cell r="E10">
            <v>2.2000000000000002</v>
          </cell>
          <cell r="F10">
            <v>0.79</v>
          </cell>
          <cell r="G10">
            <v>0.69</v>
          </cell>
          <cell r="J10">
            <v>0.1</v>
          </cell>
          <cell r="K10">
            <v>0.85</v>
          </cell>
          <cell r="L10">
            <v>0.8</v>
          </cell>
        </row>
        <row r="11">
          <cell r="A11">
            <v>3</v>
          </cell>
          <cell r="B11">
            <v>0.83</v>
          </cell>
          <cell r="C11">
            <v>0.86</v>
          </cell>
          <cell r="E11">
            <v>3</v>
          </cell>
          <cell r="F11">
            <v>0.82</v>
          </cell>
          <cell r="G11">
            <v>0.66</v>
          </cell>
        </row>
        <row r="12">
          <cell r="A12">
            <v>4</v>
          </cell>
          <cell r="B12">
            <v>0.85</v>
          </cell>
          <cell r="C12">
            <v>0.87</v>
          </cell>
          <cell r="E12">
            <v>4</v>
          </cell>
          <cell r="F12">
            <v>0.85</v>
          </cell>
          <cell r="G12">
            <v>0.74</v>
          </cell>
          <cell r="J12" t="str">
            <v>nameplateF (feeder)</v>
          </cell>
        </row>
        <row r="13">
          <cell r="A13">
            <v>5.5</v>
          </cell>
          <cell r="B13">
            <v>0.85</v>
          </cell>
          <cell r="C13">
            <v>0.86</v>
          </cell>
          <cell r="E13">
            <v>5.5</v>
          </cell>
          <cell r="F13">
            <v>0.86</v>
          </cell>
          <cell r="G13">
            <v>0.78</v>
          </cell>
          <cell r="J13">
            <v>0.1</v>
          </cell>
          <cell r="K13">
            <v>1</v>
          </cell>
          <cell r="L13">
            <v>0.9</v>
          </cell>
        </row>
        <row r="14">
          <cell r="A14">
            <v>7.5</v>
          </cell>
          <cell r="B14">
            <v>0.87</v>
          </cell>
          <cell r="C14">
            <v>0.87</v>
          </cell>
          <cell r="E14">
            <v>7.5</v>
          </cell>
          <cell r="F14">
            <v>0.87</v>
          </cell>
          <cell r="G14">
            <v>0.79</v>
          </cell>
        </row>
        <row r="15">
          <cell r="A15">
            <v>11</v>
          </cell>
          <cell r="B15">
            <v>0.87</v>
          </cell>
          <cell r="C15">
            <v>0.82</v>
          </cell>
          <cell r="E15">
            <v>11</v>
          </cell>
          <cell r="F15">
            <v>0.88</v>
          </cell>
          <cell r="G15">
            <v>0.81</v>
          </cell>
        </row>
        <row r="16">
          <cell r="A16">
            <v>15</v>
          </cell>
          <cell r="B16">
            <v>0.89</v>
          </cell>
          <cell r="C16">
            <v>0.88</v>
          </cell>
          <cell r="E16">
            <v>15</v>
          </cell>
          <cell r="F16">
            <v>0.9</v>
          </cell>
          <cell r="G16">
            <v>0.88</v>
          </cell>
        </row>
        <row r="17">
          <cell r="A17">
            <v>18.5</v>
          </cell>
          <cell r="B17">
            <v>0.9</v>
          </cell>
          <cell r="C17">
            <v>0.85</v>
          </cell>
          <cell r="E17">
            <v>18.5</v>
          </cell>
          <cell r="F17">
            <v>0.89</v>
          </cell>
          <cell r="G17">
            <v>0.85</v>
          </cell>
        </row>
        <row r="18">
          <cell r="A18">
            <v>22</v>
          </cell>
          <cell r="B18">
            <v>0.87</v>
          </cell>
          <cell r="C18">
            <v>0.91</v>
          </cell>
          <cell r="E18">
            <v>22</v>
          </cell>
          <cell r="F18">
            <v>0.9</v>
          </cell>
          <cell r="G18">
            <v>0.81</v>
          </cell>
        </row>
        <row r="19">
          <cell r="A19">
            <v>30</v>
          </cell>
          <cell r="B19">
            <v>0.89</v>
          </cell>
          <cell r="C19">
            <v>0.88</v>
          </cell>
          <cell r="E19">
            <v>30</v>
          </cell>
          <cell r="F19">
            <v>0.91</v>
          </cell>
          <cell r="G19">
            <v>0.84</v>
          </cell>
        </row>
        <row r="20">
          <cell r="A20">
            <v>37</v>
          </cell>
          <cell r="B20">
            <v>0.89</v>
          </cell>
          <cell r="C20">
            <v>0.87</v>
          </cell>
          <cell r="E20">
            <v>37</v>
          </cell>
          <cell r="F20">
            <v>0.91</v>
          </cell>
          <cell r="G20">
            <v>0.8</v>
          </cell>
        </row>
        <row r="21">
          <cell r="A21">
            <v>45</v>
          </cell>
          <cell r="B21">
            <v>0.89</v>
          </cell>
          <cell r="C21">
            <v>0.91</v>
          </cell>
          <cell r="E21">
            <v>45</v>
          </cell>
          <cell r="F21">
            <v>0.92</v>
          </cell>
          <cell r="G21">
            <v>0.81</v>
          </cell>
        </row>
        <row r="22">
          <cell r="A22">
            <v>55</v>
          </cell>
          <cell r="B22">
            <v>0.88</v>
          </cell>
          <cell r="C22">
            <v>0.86</v>
          </cell>
          <cell r="E22">
            <v>55</v>
          </cell>
          <cell r="F22">
            <v>0.92</v>
          </cell>
          <cell r="G22">
            <v>0.84</v>
          </cell>
        </row>
        <row r="23">
          <cell r="A23">
            <v>75</v>
          </cell>
          <cell r="B23">
            <v>0.89</v>
          </cell>
          <cell r="C23">
            <v>0.87</v>
          </cell>
          <cell r="E23">
            <v>75</v>
          </cell>
          <cell r="F23">
            <v>0.92</v>
          </cell>
          <cell r="G23">
            <v>0.84</v>
          </cell>
        </row>
        <row r="24">
          <cell r="A24">
            <v>90</v>
          </cell>
          <cell r="B24">
            <v>0.9</v>
          </cell>
          <cell r="C24">
            <v>0.89</v>
          </cell>
          <cell r="E24">
            <v>90</v>
          </cell>
          <cell r="F24">
            <v>0.92</v>
          </cell>
          <cell r="G24">
            <v>0.87</v>
          </cell>
        </row>
        <row r="25">
          <cell r="A25">
            <v>110</v>
          </cell>
          <cell r="B25">
            <v>0.91</v>
          </cell>
          <cell r="C25">
            <v>0.9</v>
          </cell>
          <cell r="E25">
            <v>110</v>
          </cell>
          <cell r="F25">
            <v>0.93</v>
          </cell>
          <cell r="G25">
            <v>0.87</v>
          </cell>
        </row>
        <row r="26">
          <cell r="A26">
            <v>132</v>
          </cell>
          <cell r="B26">
            <v>0.94</v>
          </cell>
          <cell r="C26">
            <v>0.9</v>
          </cell>
          <cell r="E26">
            <v>132</v>
          </cell>
          <cell r="F26">
            <v>0.93</v>
          </cell>
          <cell r="G26">
            <v>0.92</v>
          </cell>
        </row>
        <row r="27">
          <cell r="A27">
            <v>150</v>
          </cell>
          <cell r="B27">
            <v>0.94</v>
          </cell>
          <cell r="C27">
            <v>0.9</v>
          </cell>
          <cell r="E27">
            <v>150</v>
          </cell>
          <cell r="F27">
            <v>0.94</v>
          </cell>
          <cell r="G27">
            <v>0.92</v>
          </cell>
        </row>
        <row r="28">
          <cell r="A28">
            <v>160</v>
          </cell>
          <cell r="B28">
            <v>0.96</v>
          </cell>
          <cell r="C28">
            <v>0.85</v>
          </cell>
          <cell r="E28">
            <v>160</v>
          </cell>
          <cell r="F28">
            <v>0.95</v>
          </cell>
          <cell r="G28">
            <v>0.9</v>
          </cell>
        </row>
        <row r="29">
          <cell r="A29">
            <v>185</v>
          </cell>
          <cell r="B29">
            <v>0.96</v>
          </cell>
          <cell r="C29">
            <v>0.89</v>
          </cell>
          <cell r="E29">
            <v>185</v>
          </cell>
          <cell r="F29">
            <v>0.96</v>
          </cell>
          <cell r="G29">
            <v>0.89</v>
          </cell>
        </row>
        <row r="30">
          <cell r="A30">
            <v>230</v>
          </cell>
          <cell r="B30">
            <v>0.96</v>
          </cell>
          <cell r="C30">
            <v>0.91</v>
          </cell>
          <cell r="E30">
            <v>230</v>
          </cell>
          <cell r="F30">
            <v>0.96</v>
          </cell>
          <cell r="G30">
            <v>0.91</v>
          </cell>
        </row>
        <row r="31">
          <cell r="A31">
            <v>400</v>
          </cell>
          <cell r="B31">
            <v>0.96</v>
          </cell>
          <cell r="C31">
            <v>0.92</v>
          </cell>
          <cell r="E31">
            <v>400</v>
          </cell>
          <cell r="F31">
            <v>0.96</v>
          </cell>
          <cell r="G31">
            <v>0.92</v>
          </cell>
        </row>
        <row r="32">
          <cell r="A32">
            <v>500</v>
          </cell>
          <cell r="B32">
            <v>0.97</v>
          </cell>
          <cell r="C32">
            <v>0.93</v>
          </cell>
          <cell r="E32">
            <v>500</v>
          </cell>
          <cell r="F32">
            <v>0.97</v>
          </cell>
          <cell r="G32">
            <v>0.93</v>
          </cell>
        </row>
        <row r="33">
          <cell r="A33">
            <v>600</v>
          </cell>
          <cell r="B33">
            <v>0.97</v>
          </cell>
          <cell r="C33">
            <v>0.93</v>
          </cell>
          <cell r="E33">
            <v>600</v>
          </cell>
          <cell r="F33">
            <v>0.97</v>
          </cell>
          <cell r="G33">
            <v>0.93</v>
          </cell>
        </row>
        <row r="34">
          <cell r="A34">
            <v>1000</v>
          </cell>
          <cell r="B34">
            <v>0.97</v>
          </cell>
          <cell r="C34">
            <v>0.93</v>
          </cell>
          <cell r="E34">
            <v>1000</v>
          </cell>
          <cell r="F34">
            <v>0.97</v>
          </cell>
          <cell r="G34">
            <v>0.93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General"/>
    </sheetNames>
    <sheetDataSet>
      <sheetData sheetId="0">
        <row r="6">
          <cell r="E6" t="str">
            <v>1300 LEVEL MAINTENANCE SHOPS</v>
          </cell>
        </row>
        <row r="12">
          <cell r="E12" t="str">
            <v>Oyu Tolgoi LLC</v>
          </cell>
        </row>
        <row r="13">
          <cell r="E13" t="str">
            <v>Engineering Services - Project Readiness Critical Packages</v>
          </cell>
        </row>
      </sheetData>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1882-PDP-301"/>
      <sheetName val="1882-PDP-303"/>
      <sheetName val="1882-PDP-305"/>
    </sheetNames>
    <sheetDataSet>
      <sheetData sheetId="0">
        <row r="6">
          <cell r="E6" t="str">
            <v>OYU TOLGOI PROJECT</v>
          </cell>
        </row>
        <row r="7">
          <cell r="E7" t="str">
            <v xml:space="preserve">1300 LEVEL MAINTENANCE SHOPS </v>
          </cell>
        </row>
        <row r="8">
          <cell r="E8" t="str">
            <v xml:space="preserve"> POWER DISTRIBUTION PANEL (PDP)</v>
          </cell>
        </row>
        <row r="9">
          <cell r="E9" t="str">
            <v xml:space="preserve">DATASHEET </v>
          </cell>
        </row>
        <row r="14">
          <cell r="E14" t="str">
            <v>Mongolia</v>
          </cell>
        </row>
        <row r="15">
          <cell r="E15" t="str">
            <v>SN1770</v>
          </cell>
        </row>
        <row r="18">
          <cell r="E18" t="str">
            <v>SN1770-1882/EE.DST/0008</v>
          </cell>
        </row>
        <row r="19">
          <cell r="E19" t="str">
            <v>1882-65-DSH-1108</v>
          </cell>
        </row>
        <row r="20">
          <cell r="E20">
            <v>0</v>
          </cell>
        </row>
      </sheetData>
      <sheetData sheetId="1" refreshError="1"/>
      <sheetData sheetId="2" refreshError="1"/>
      <sheetData sheetId="3"/>
    </sheetDataSet>
  </externalBook>
</externalLink>
</file>

<file path=xl/persons/person.xml><?xml version="1.0" encoding="utf-8"?>
<personList xmlns="http://schemas.microsoft.com/office/spreadsheetml/2018/threadedcomments" xmlns:x="http://schemas.openxmlformats.org/spreadsheetml/2006/main">
  <person displayName="Guest User" id="{693D30B5-2112-4E28-8000-3DF2B47E6DBF}" userId="S::urn:spo:anon#732dc28e59d085921a56cb7ef97e5c8e18271708d7af53c163b4734e04e520df::"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B7D6C2B-DB5E-46AA-8B6C-078BB8EB3CCE}" name="Table1" displayName="Table1" ref="A23:AH59" headerRowDxfId="96" dataDxfId="94" totalsRowDxfId="92" headerRowBorderDxfId="95" tableBorderDxfId="93">
  <autoFilter ref="A23:AH59" xr:uid="{00000000-0009-0000-0100-000001000000}"/>
  <sortState xmlns:xlrd2="http://schemas.microsoft.com/office/spreadsheetml/2017/richdata2" ref="B24:AG59">
    <sortCondition ref="C23:C59"/>
  </sortState>
  <tableColumns count="34">
    <tableColumn id="38" xr3:uid="{414BA06B-B29A-4F40-B305-F798F30815A9}" name="Rev" dataDxfId="91" totalsRowDxfId="90"/>
    <tableColumn id="37" xr3:uid="{68D5EE7F-7711-4AC8-AF36-09E826FF73F5}" name="P&amp;ID Number" dataDxfId="89" totalsRowDxfId="88" dataCellStyle="Normal 2"/>
    <tableColumn id="3" xr3:uid="{BB2C7525-3F09-4014-B9FF-C7DED1B1B1F1}" name="Equipment Number" dataDxfId="87" totalsRowDxfId="86"/>
    <tableColumn id="4" xr3:uid="{4F825E1F-038F-4293-AF17-61706EBA8D0D}" name="Alarm tag" dataDxfId="85" totalsRowDxfId="84"/>
    <tableColumn id="26" xr3:uid="{94655796-618E-493A-85D6-13F2216973C0}" name="Alarm Type" dataDxfId="83" totalsRowDxfId="82"/>
    <tableColumn id="22" xr3:uid="{B4669B0C-76CD-4771-81FD-7618EC8AFE2E}" name="Alarm Area" dataDxfId="81" totalsRowDxfId="80"/>
    <tableColumn id="5" xr3:uid="{5A7A781F-9549-4A9D-BA8B-E064AD90C228}" name="Alarm Description" dataDxfId="79" totalsRowDxfId="78"/>
    <tableColumn id="6" xr3:uid="{3E19A729-A633-48FB-A86E-71C6C8477918}" name="Type" dataDxfId="77" totalsRowDxfId="76"/>
    <tableColumn id="7" xr3:uid="{7F111DE4-69E4-443F-9B1C-6E5AC7D59968}" name="Health and Safety" dataDxfId="75" totalsRowDxfId="74"/>
    <tableColumn id="8" xr3:uid="{88E82F7F-821D-4C1A-87C0-E8E29F8C9DBD}" name="Environment" dataDxfId="73" totalsRowDxfId="72"/>
    <tableColumn id="9" xr3:uid="{B4B8652A-BDFB-4BBB-9DB5-F3B6C6E55566}" name="Legal and Regulatory" dataDxfId="71" totalsRowDxfId="70"/>
    <tableColumn id="10" xr3:uid="{AB9DBECF-D94C-435E-9AB1-ABD5D2A8BC9D}" name="Reputation, Social and Community" dataDxfId="69" totalsRowDxfId="68"/>
    <tableColumn id="11" xr3:uid="{E24084A1-7D46-4D28-A47E-71A7B7B2EFF3}" name="Financial" dataDxfId="67" totalsRowDxfId="66"/>
    <tableColumn id="12" xr3:uid="{53C64DC1-2B1E-48DB-A468-C9E9E7D038A0}" name="Water Quality and Supply" dataDxfId="65" totalsRowDxfId="64"/>
    <tableColumn id="13" xr3:uid="{218F43F3-47E7-4BD3-A429-A4C45C67F8C8}" name="Highest Consequence Rating" dataDxfId="63" totalsRowDxfId="62">
      <calculatedColumnFormula>IF(Table1[[#This Row],[Type]]="Event",0,MAX(I24:N24))</calculatedColumnFormula>
    </tableColumn>
    <tableColumn id="15" xr3:uid="{1F7B78B7-918C-4F62-B907-F3A7223A84EA}" name="Consequence" dataDxfId="61" totalsRowDxfId="60">
      <calculatedColumnFormula>VLOOKUP(O24,Worksheet!$I$12:$J$19,2)</calculatedColumnFormula>
    </tableColumn>
    <tableColumn id="16" xr3:uid="{86D301FE-0A71-4719-B139-62B4B9572C4E}" name="Required Response Time" dataDxfId="59" totalsRowDxfId="58"/>
    <tableColumn id="17" xr3:uid="{BB9F4436-A0F9-4283-9D19-86D6421639D0}" name="Calc" dataDxfId="57" totalsRowDxfId="56">
      <calculatedColumnFormula>IF(Table1[[#This Row],[Required Response Time]]="Within 1 Minute",50,IF(Table1[[#This Row],[Required Response Time]]="Within 5 Minutes",40,IF(Table1[[#This Row],[Required Response Time]]="Within 15 Minutes",26,IF(Table1[[#This Row],[Required Response Time]]="Within Hours",18,1))))*Table1[[#This Row],[Highest Consequence Rating]]</calculatedColumnFormula>
    </tableColumn>
    <tableColumn id="25" xr3:uid="{315E6649-E8AF-4F55-81C2-BC9B68897991}" name="Alarm Priority" dataDxfId="55" totalsRowDxfId="54">
      <calculatedColumnFormula>IF(Table1[[#This Row],[Calc]]&lt;10,5,IF(AND(Table1[[#This Row],[Calc]]&gt;=10,Table1[[#This Row],[Calc]]&lt;=36),4,IF(AND(Table1[[#This Row],[Calc]]&gt;=40,Table1[[#This Row],[Calc]]&lt;=80),3,IF(AND(Table1[[#This Row],[Calc]]&gt;=81,Table1[[#This Row],[Calc]]&lt;=160),2,1))))</calculatedColumnFormula>
    </tableColumn>
    <tableColumn id="27" xr3:uid="{653DF6A2-4C01-433E-9B1A-B77FB2E95F37}" name="Dial Out Assignment" dataDxfId="53" totalsRowDxfId="52"/>
    <tableColumn id="28" xr3:uid="{7BEAEAD8-E62D-42DF-BD18-65D771B15B69}" name="Alarm Owner" dataDxfId="51" totalsRowDxfId="50"/>
    <tableColumn id="14" xr3:uid="{D98D225E-AF3D-4FB1-89AB-AE5B4AB60A37}" name="CCP Type" dataDxfId="49" totalsRowDxfId="48"/>
    <tableColumn id="18" xr3:uid="{75B6AA3F-8976-45BB-83B6-2103092B51E4}" name="Instrument Parameter" dataDxfId="47"/>
    <tableColumn id="33" xr3:uid="{E5D33B61-1779-410C-B4E0-5EDCC07F2240}" name="Engineering Units" dataDxfId="46" totalsRowDxfId="45"/>
    <tableColumn id="29" xr3:uid="{E5CFDF7F-EEA6-4FC5-8370-0475D0AF7A28}" name="Default Setpoint" dataDxfId="44" totalsRowDxfId="43"/>
    <tableColumn id="30" xr3:uid="{C22478DE-66E3-4A64-BCEA-1641C291FDDD}" name="Analogue Limits" dataDxfId="42" totalsRowDxfId="41"/>
    <tableColumn id="31" xr3:uid="{76C7D3AE-9672-4B28-8695-13C153E810DE}" name="Alarm  On Delay" dataDxfId="40" totalsRowDxfId="39"/>
    <tableColumn id="23" xr3:uid="{FAB41C59-F7B9-4D45-A758-FC1CE596D2E9}" name="Alarm  Off Delay" dataDxfId="38" totalsRowDxfId="37"/>
    <tableColumn id="32" xr3:uid="{10D8C96A-96AF-4042-9471-4F60A99A7A64}" name="Dead band" dataDxfId="36" totalsRowDxfId="35"/>
    <tableColumn id="24" xr3:uid="{86154883-69E9-4586-B234-8226A9F88D4B}" name="Alarm Hold Time" dataDxfId="34" totalsRowDxfId="33"/>
    <tableColumn id="36" xr3:uid="{4ECBB757-DB8E-4436-9FCE-A787E36D4577}" name="Alarm Masking" dataDxfId="32" totalsRowDxfId="31"/>
    <tableColumn id="21" xr3:uid="{7BC53578-F67A-4416-A4FC-EDDD0CC93229}" name="Alarm Causes" dataDxfId="30" totalsRowDxfId="29"/>
    <tableColumn id="20" xr3:uid="{DC801EFC-3B2C-4D35-9010-C9DB19C5FB2B}" name="Consequence of Alarm" dataDxfId="28" totalsRowDxfId="27"/>
    <tableColumn id="19" xr3:uid="{36532D08-229D-4B61-9507-A7BC08251F24}" name="Notes" totalsRowFunction="count" dataDxfId="26" totalsRowDxfId="25"/>
  </tableColumns>
  <tableStyleInfo name="TableStyleMedium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T23" dT="2023-09-22T00:13:04.31" personId="{693D30B5-2112-4E28-8000-3DF2B47E6DBF}" id="{34E122B2-E060-4E98-BEF2-8D46AD7589D1}">
    <text>Refer to 'Instructions' tab for details.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microsoft.com/office/2017/10/relationships/threadedComment" Target="../threadedComments/threadedComment1.xml"/><Relationship Id="rId5" Type="http://schemas.openxmlformats.org/officeDocument/2006/relationships/comments" Target="../comments2.xml"/><Relationship Id="rId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D3636-D669-4A68-BB12-5AA1BAC8D5E5}">
  <sheetPr>
    <pageSetUpPr fitToPage="1"/>
  </sheetPr>
  <dimension ref="A4:I32"/>
  <sheetViews>
    <sheetView tabSelected="1" zoomScaleNormal="100" workbookViewId="0">
      <selection activeCell="D32" sqref="D32"/>
    </sheetView>
  </sheetViews>
  <sheetFormatPr defaultRowHeight="12.75" x14ac:dyDescent="0.25"/>
  <cols>
    <col min="1" max="1" width="3.140625" style="36" customWidth="1"/>
    <col min="2" max="2" width="6.5703125" style="36" customWidth="1"/>
    <col min="3" max="3" width="37.85546875" style="36" customWidth="1"/>
    <col min="4" max="4" width="19.28515625" style="36" customWidth="1"/>
    <col min="5" max="5" width="18.5703125" style="36" customWidth="1"/>
    <col min="6" max="6" width="13" style="36" customWidth="1"/>
    <col min="7" max="8" width="10" style="36" customWidth="1"/>
    <col min="9" max="9" width="11.7109375" style="36" customWidth="1"/>
    <col min="10" max="257" width="9.140625" style="36"/>
    <col min="258" max="258" width="6.5703125" style="36" customWidth="1"/>
    <col min="259" max="259" width="13.5703125" style="36" customWidth="1"/>
    <col min="260" max="260" width="20.7109375" style="36" customWidth="1"/>
    <col min="261" max="261" width="9.140625" style="36"/>
    <col min="262" max="262" width="8.7109375" style="36" customWidth="1"/>
    <col min="263" max="265" width="11.7109375" style="36" customWidth="1"/>
    <col min="266" max="513" width="9.140625" style="36"/>
    <col min="514" max="514" width="6.5703125" style="36" customWidth="1"/>
    <col min="515" max="515" width="13.5703125" style="36" customWidth="1"/>
    <col min="516" max="516" width="20.7109375" style="36" customWidth="1"/>
    <col min="517" max="517" width="9.140625" style="36"/>
    <col min="518" max="518" width="8.7109375" style="36" customWidth="1"/>
    <col min="519" max="521" width="11.7109375" style="36" customWidth="1"/>
    <col min="522" max="769" width="9.140625" style="36"/>
    <col min="770" max="770" width="6.5703125" style="36" customWidth="1"/>
    <col min="771" max="771" width="13.5703125" style="36" customWidth="1"/>
    <col min="772" max="772" width="20.7109375" style="36" customWidth="1"/>
    <col min="773" max="773" width="9.140625" style="36"/>
    <col min="774" max="774" width="8.7109375" style="36" customWidth="1"/>
    <col min="775" max="777" width="11.7109375" style="36" customWidth="1"/>
    <col min="778" max="1025" width="9.140625" style="36"/>
    <col min="1026" max="1026" width="6.5703125" style="36" customWidth="1"/>
    <col min="1027" max="1027" width="13.5703125" style="36" customWidth="1"/>
    <col min="1028" max="1028" width="20.7109375" style="36" customWidth="1"/>
    <col min="1029" max="1029" width="9.140625" style="36"/>
    <col min="1030" max="1030" width="8.7109375" style="36" customWidth="1"/>
    <col min="1031" max="1033" width="11.7109375" style="36" customWidth="1"/>
    <col min="1034" max="1281" width="9.140625" style="36"/>
    <col min="1282" max="1282" width="6.5703125" style="36" customWidth="1"/>
    <col min="1283" max="1283" width="13.5703125" style="36" customWidth="1"/>
    <col min="1284" max="1284" width="20.7109375" style="36" customWidth="1"/>
    <col min="1285" max="1285" width="9.140625" style="36"/>
    <col min="1286" max="1286" width="8.7109375" style="36" customWidth="1"/>
    <col min="1287" max="1289" width="11.7109375" style="36" customWidth="1"/>
    <col min="1290" max="1537" width="9.140625" style="36"/>
    <col min="1538" max="1538" width="6.5703125" style="36" customWidth="1"/>
    <col min="1539" max="1539" width="13.5703125" style="36" customWidth="1"/>
    <col min="1540" max="1540" width="20.7109375" style="36" customWidth="1"/>
    <col min="1541" max="1541" width="9.140625" style="36"/>
    <col min="1542" max="1542" width="8.7109375" style="36" customWidth="1"/>
    <col min="1543" max="1545" width="11.7109375" style="36" customWidth="1"/>
    <col min="1546" max="1793" width="9.140625" style="36"/>
    <col min="1794" max="1794" width="6.5703125" style="36" customWidth="1"/>
    <col min="1795" max="1795" width="13.5703125" style="36" customWidth="1"/>
    <col min="1796" max="1796" width="20.7109375" style="36" customWidth="1"/>
    <col min="1797" max="1797" width="9.140625" style="36"/>
    <col min="1798" max="1798" width="8.7109375" style="36" customWidth="1"/>
    <col min="1799" max="1801" width="11.7109375" style="36" customWidth="1"/>
    <col min="1802" max="2049" width="9.140625" style="36"/>
    <col min="2050" max="2050" width="6.5703125" style="36" customWidth="1"/>
    <col min="2051" max="2051" width="13.5703125" style="36" customWidth="1"/>
    <col min="2052" max="2052" width="20.7109375" style="36" customWidth="1"/>
    <col min="2053" max="2053" width="9.140625" style="36"/>
    <col min="2054" max="2054" width="8.7109375" style="36" customWidth="1"/>
    <col min="2055" max="2057" width="11.7109375" style="36" customWidth="1"/>
    <col min="2058" max="2305" width="9.140625" style="36"/>
    <col min="2306" max="2306" width="6.5703125" style="36" customWidth="1"/>
    <col min="2307" max="2307" width="13.5703125" style="36" customWidth="1"/>
    <col min="2308" max="2308" width="20.7109375" style="36" customWidth="1"/>
    <col min="2309" max="2309" width="9.140625" style="36"/>
    <col min="2310" max="2310" width="8.7109375" style="36" customWidth="1"/>
    <col min="2311" max="2313" width="11.7109375" style="36" customWidth="1"/>
    <col min="2314" max="2561" width="9.140625" style="36"/>
    <col min="2562" max="2562" width="6.5703125" style="36" customWidth="1"/>
    <col min="2563" max="2563" width="13.5703125" style="36" customWidth="1"/>
    <col min="2564" max="2564" width="20.7109375" style="36" customWidth="1"/>
    <col min="2565" max="2565" width="9.140625" style="36"/>
    <col min="2566" max="2566" width="8.7109375" style="36" customWidth="1"/>
    <col min="2567" max="2569" width="11.7109375" style="36" customWidth="1"/>
    <col min="2570" max="2817" width="9.140625" style="36"/>
    <col min="2818" max="2818" width="6.5703125" style="36" customWidth="1"/>
    <col min="2819" max="2819" width="13.5703125" style="36" customWidth="1"/>
    <col min="2820" max="2820" width="20.7109375" style="36" customWidth="1"/>
    <col min="2821" max="2821" width="9.140625" style="36"/>
    <col min="2822" max="2822" width="8.7109375" style="36" customWidth="1"/>
    <col min="2823" max="2825" width="11.7109375" style="36" customWidth="1"/>
    <col min="2826" max="3073" width="9.140625" style="36"/>
    <col min="3074" max="3074" width="6.5703125" style="36" customWidth="1"/>
    <col min="3075" max="3075" width="13.5703125" style="36" customWidth="1"/>
    <col min="3076" max="3076" width="20.7109375" style="36" customWidth="1"/>
    <col min="3077" max="3077" width="9.140625" style="36"/>
    <col min="3078" max="3078" width="8.7109375" style="36" customWidth="1"/>
    <col min="3079" max="3081" width="11.7109375" style="36" customWidth="1"/>
    <col min="3082" max="3329" width="9.140625" style="36"/>
    <col min="3330" max="3330" width="6.5703125" style="36" customWidth="1"/>
    <col min="3331" max="3331" width="13.5703125" style="36" customWidth="1"/>
    <col min="3332" max="3332" width="20.7109375" style="36" customWidth="1"/>
    <col min="3333" max="3333" width="9.140625" style="36"/>
    <col min="3334" max="3334" width="8.7109375" style="36" customWidth="1"/>
    <col min="3335" max="3337" width="11.7109375" style="36" customWidth="1"/>
    <col min="3338" max="3585" width="9.140625" style="36"/>
    <col min="3586" max="3586" width="6.5703125" style="36" customWidth="1"/>
    <col min="3587" max="3587" width="13.5703125" style="36" customWidth="1"/>
    <col min="3588" max="3588" width="20.7109375" style="36" customWidth="1"/>
    <col min="3589" max="3589" width="9.140625" style="36"/>
    <col min="3590" max="3590" width="8.7109375" style="36" customWidth="1"/>
    <col min="3591" max="3593" width="11.7109375" style="36" customWidth="1"/>
    <col min="3594" max="3841" width="9.140625" style="36"/>
    <col min="3842" max="3842" width="6.5703125" style="36" customWidth="1"/>
    <col min="3843" max="3843" width="13.5703125" style="36" customWidth="1"/>
    <col min="3844" max="3844" width="20.7109375" style="36" customWidth="1"/>
    <col min="3845" max="3845" width="9.140625" style="36"/>
    <col min="3846" max="3846" width="8.7109375" style="36" customWidth="1"/>
    <col min="3847" max="3849" width="11.7109375" style="36" customWidth="1"/>
    <col min="3850" max="4097" width="9.140625" style="36"/>
    <col min="4098" max="4098" width="6.5703125" style="36" customWidth="1"/>
    <col min="4099" max="4099" width="13.5703125" style="36" customWidth="1"/>
    <col min="4100" max="4100" width="20.7109375" style="36" customWidth="1"/>
    <col min="4101" max="4101" width="9.140625" style="36"/>
    <col min="4102" max="4102" width="8.7109375" style="36" customWidth="1"/>
    <col min="4103" max="4105" width="11.7109375" style="36" customWidth="1"/>
    <col min="4106" max="4353" width="9.140625" style="36"/>
    <col min="4354" max="4354" width="6.5703125" style="36" customWidth="1"/>
    <col min="4355" max="4355" width="13.5703125" style="36" customWidth="1"/>
    <col min="4356" max="4356" width="20.7109375" style="36" customWidth="1"/>
    <col min="4357" max="4357" width="9.140625" style="36"/>
    <col min="4358" max="4358" width="8.7109375" style="36" customWidth="1"/>
    <col min="4359" max="4361" width="11.7109375" style="36" customWidth="1"/>
    <col min="4362" max="4609" width="9.140625" style="36"/>
    <col min="4610" max="4610" width="6.5703125" style="36" customWidth="1"/>
    <col min="4611" max="4611" width="13.5703125" style="36" customWidth="1"/>
    <col min="4612" max="4612" width="20.7109375" style="36" customWidth="1"/>
    <col min="4613" max="4613" width="9.140625" style="36"/>
    <col min="4614" max="4614" width="8.7109375" style="36" customWidth="1"/>
    <col min="4615" max="4617" width="11.7109375" style="36" customWidth="1"/>
    <col min="4618" max="4865" width="9.140625" style="36"/>
    <col min="4866" max="4866" width="6.5703125" style="36" customWidth="1"/>
    <col min="4867" max="4867" width="13.5703125" style="36" customWidth="1"/>
    <col min="4868" max="4868" width="20.7109375" style="36" customWidth="1"/>
    <col min="4869" max="4869" width="9.140625" style="36"/>
    <col min="4870" max="4870" width="8.7109375" style="36" customWidth="1"/>
    <col min="4871" max="4873" width="11.7109375" style="36" customWidth="1"/>
    <col min="4874" max="5121" width="9.140625" style="36"/>
    <col min="5122" max="5122" width="6.5703125" style="36" customWidth="1"/>
    <col min="5123" max="5123" width="13.5703125" style="36" customWidth="1"/>
    <col min="5124" max="5124" width="20.7109375" style="36" customWidth="1"/>
    <col min="5125" max="5125" width="9.140625" style="36"/>
    <col min="5126" max="5126" width="8.7109375" style="36" customWidth="1"/>
    <col min="5127" max="5129" width="11.7109375" style="36" customWidth="1"/>
    <col min="5130" max="5377" width="9.140625" style="36"/>
    <col min="5378" max="5378" width="6.5703125" style="36" customWidth="1"/>
    <col min="5379" max="5379" width="13.5703125" style="36" customWidth="1"/>
    <col min="5380" max="5380" width="20.7109375" style="36" customWidth="1"/>
    <col min="5381" max="5381" width="9.140625" style="36"/>
    <col min="5382" max="5382" width="8.7109375" style="36" customWidth="1"/>
    <col min="5383" max="5385" width="11.7109375" style="36" customWidth="1"/>
    <col min="5386" max="5633" width="9.140625" style="36"/>
    <col min="5634" max="5634" width="6.5703125" style="36" customWidth="1"/>
    <col min="5635" max="5635" width="13.5703125" style="36" customWidth="1"/>
    <col min="5636" max="5636" width="20.7109375" style="36" customWidth="1"/>
    <col min="5637" max="5637" width="9.140625" style="36"/>
    <col min="5638" max="5638" width="8.7109375" style="36" customWidth="1"/>
    <col min="5639" max="5641" width="11.7109375" style="36" customWidth="1"/>
    <col min="5642" max="5889" width="9.140625" style="36"/>
    <col min="5890" max="5890" width="6.5703125" style="36" customWidth="1"/>
    <col min="5891" max="5891" width="13.5703125" style="36" customWidth="1"/>
    <col min="5892" max="5892" width="20.7109375" style="36" customWidth="1"/>
    <col min="5893" max="5893" width="9.140625" style="36"/>
    <col min="5894" max="5894" width="8.7109375" style="36" customWidth="1"/>
    <col min="5895" max="5897" width="11.7109375" style="36" customWidth="1"/>
    <col min="5898" max="6145" width="9.140625" style="36"/>
    <col min="6146" max="6146" width="6.5703125" style="36" customWidth="1"/>
    <col min="6147" max="6147" width="13.5703125" style="36" customWidth="1"/>
    <col min="6148" max="6148" width="20.7109375" style="36" customWidth="1"/>
    <col min="6149" max="6149" width="9.140625" style="36"/>
    <col min="6150" max="6150" width="8.7109375" style="36" customWidth="1"/>
    <col min="6151" max="6153" width="11.7109375" style="36" customWidth="1"/>
    <col min="6154" max="6401" width="9.140625" style="36"/>
    <col min="6402" max="6402" width="6.5703125" style="36" customWidth="1"/>
    <col min="6403" max="6403" width="13.5703125" style="36" customWidth="1"/>
    <col min="6404" max="6404" width="20.7109375" style="36" customWidth="1"/>
    <col min="6405" max="6405" width="9.140625" style="36"/>
    <col min="6406" max="6406" width="8.7109375" style="36" customWidth="1"/>
    <col min="6407" max="6409" width="11.7109375" style="36" customWidth="1"/>
    <col min="6410" max="6657" width="9.140625" style="36"/>
    <col min="6658" max="6658" width="6.5703125" style="36" customWidth="1"/>
    <col min="6659" max="6659" width="13.5703125" style="36" customWidth="1"/>
    <col min="6660" max="6660" width="20.7109375" style="36" customWidth="1"/>
    <col min="6661" max="6661" width="9.140625" style="36"/>
    <col min="6662" max="6662" width="8.7109375" style="36" customWidth="1"/>
    <col min="6663" max="6665" width="11.7109375" style="36" customWidth="1"/>
    <col min="6666" max="6913" width="9.140625" style="36"/>
    <col min="6914" max="6914" width="6.5703125" style="36" customWidth="1"/>
    <col min="6915" max="6915" width="13.5703125" style="36" customWidth="1"/>
    <col min="6916" max="6916" width="20.7109375" style="36" customWidth="1"/>
    <col min="6917" max="6917" width="9.140625" style="36"/>
    <col min="6918" max="6918" width="8.7109375" style="36" customWidth="1"/>
    <col min="6919" max="6921" width="11.7109375" style="36" customWidth="1"/>
    <col min="6922" max="7169" width="9.140625" style="36"/>
    <col min="7170" max="7170" width="6.5703125" style="36" customWidth="1"/>
    <col min="7171" max="7171" width="13.5703125" style="36" customWidth="1"/>
    <col min="7172" max="7172" width="20.7109375" style="36" customWidth="1"/>
    <col min="7173" max="7173" width="9.140625" style="36"/>
    <col min="7174" max="7174" width="8.7109375" style="36" customWidth="1"/>
    <col min="7175" max="7177" width="11.7109375" style="36" customWidth="1"/>
    <col min="7178" max="7425" width="9.140625" style="36"/>
    <col min="7426" max="7426" width="6.5703125" style="36" customWidth="1"/>
    <col min="7427" max="7427" width="13.5703125" style="36" customWidth="1"/>
    <col min="7428" max="7428" width="20.7109375" style="36" customWidth="1"/>
    <col min="7429" max="7429" width="9.140625" style="36"/>
    <col min="7430" max="7430" width="8.7109375" style="36" customWidth="1"/>
    <col min="7431" max="7433" width="11.7109375" style="36" customWidth="1"/>
    <col min="7434" max="7681" width="9.140625" style="36"/>
    <col min="7682" max="7682" width="6.5703125" style="36" customWidth="1"/>
    <col min="7683" max="7683" width="13.5703125" style="36" customWidth="1"/>
    <col min="7684" max="7684" width="20.7109375" style="36" customWidth="1"/>
    <col min="7685" max="7685" width="9.140625" style="36"/>
    <col min="7686" max="7686" width="8.7109375" style="36" customWidth="1"/>
    <col min="7687" max="7689" width="11.7109375" style="36" customWidth="1"/>
    <col min="7690" max="7937" width="9.140625" style="36"/>
    <col min="7938" max="7938" width="6.5703125" style="36" customWidth="1"/>
    <col min="7939" max="7939" width="13.5703125" style="36" customWidth="1"/>
    <col min="7940" max="7940" width="20.7109375" style="36" customWidth="1"/>
    <col min="7941" max="7941" width="9.140625" style="36"/>
    <col min="7942" max="7942" width="8.7109375" style="36" customWidth="1"/>
    <col min="7943" max="7945" width="11.7109375" style="36" customWidth="1"/>
    <col min="7946" max="8193" width="9.140625" style="36"/>
    <col min="8194" max="8194" width="6.5703125" style="36" customWidth="1"/>
    <col min="8195" max="8195" width="13.5703125" style="36" customWidth="1"/>
    <col min="8196" max="8196" width="20.7109375" style="36" customWidth="1"/>
    <col min="8197" max="8197" width="9.140625" style="36"/>
    <col min="8198" max="8198" width="8.7109375" style="36" customWidth="1"/>
    <col min="8199" max="8201" width="11.7109375" style="36" customWidth="1"/>
    <col min="8202" max="8449" width="9.140625" style="36"/>
    <col min="8450" max="8450" width="6.5703125" style="36" customWidth="1"/>
    <col min="8451" max="8451" width="13.5703125" style="36" customWidth="1"/>
    <col min="8452" max="8452" width="20.7109375" style="36" customWidth="1"/>
    <col min="8453" max="8453" width="9.140625" style="36"/>
    <col min="8454" max="8454" width="8.7109375" style="36" customWidth="1"/>
    <col min="8455" max="8457" width="11.7109375" style="36" customWidth="1"/>
    <col min="8458" max="8705" width="9.140625" style="36"/>
    <col min="8706" max="8706" width="6.5703125" style="36" customWidth="1"/>
    <col min="8707" max="8707" width="13.5703125" style="36" customWidth="1"/>
    <col min="8708" max="8708" width="20.7109375" style="36" customWidth="1"/>
    <col min="8709" max="8709" width="9.140625" style="36"/>
    <col min="8710" max="8710" width="8.7109375" style="36" customWidth="1"/>
    <col min="8711" max="8713" width="11.7109375" style="36" customWidth="1"/>
    <col min="8714" max="8961" width="9.140625" style="36"/>
    <col min="8962" max="8962" width="6.5703125" style="36" customWidth="1"/>
    <col min="8963" max="8963" width="13.5703125" style="36" customWidth="1"/>
    <col min="8964" max="8964" width="20.7109375" style="36" customWidth="1"/>
    <col min="8965" max="8965" width="9.140625" style="36"/>
    <col min="8966" max="8966" width="8.7109375" style="36" customWidth="1"/>
    <col min="8967" max="8969" width="11.7109375" style="36" customWidth="1"/>
    <col min="8970" max="9217" width="9.140625" style="36"/>
    <col min="9218" max="9218" width="6.5703125" style="36" customWidth="1"/>
    <col min="9219" max="9219" width="13.5703125" style="36" customWidth="1"/>
    <col min="9220" max="9220" width="20.7109375" style="36" customWidth="1"/>
    <col min="9221" max="9221" width="9.140625" style="36"/>
    <col min="9222" max="9222" width="8.7109375" style="36" customWidth="1"/>
    <col min="9223" max="9225" width="11.7109375" style="36" customWidth="1"/>
    <col min="9226" max="9473" width="9.140625" style="36"/>
    <col min="9474" max="9474" width="6.5703125" style="36" customWidth="1"/>
    <col min="9475" max="9475" width="13.5703125" style="36" customWidth="1"/>
    <col min="9476" max="9476" width="20.7109375" style="36" customWidth="1"/>
    <col min="9477" max="9477" width="9.140625" style="36"/>
    <col min="9478" max="9478" width="8.7109375" style="36" customWidth="1"/>
    <col min="9479" max="9481" width="11.7109375" style="36" customWidth="1"/>
    <col min="9482" max="9729" width="9.140625" style="36"/>
    <col min="9730" max="9730" width="6.5703125" style="36" customWidth="1"/>
    <col min="9731" max="9731" width="13.5703125" style="36" customWidth="1"/>
    <col min="9732" max="9732" width="20.7109375" style="36" customWidth="1"/>
    <col min="9733" max="9733" width="9.140625" style="36"/>
    <col min="9734" max="9734" width="8.7109375" style="36" customWidth="1"/>
    <col min="9735" max="9737" width="11.7109375" style="36" customWidth="1"/>
    <col min="9738" max="9985" width="9.140625" style="36"/>
    <col min="9986" max="9986" width="6.5703125" style="36" customWidth="1"/>
    <col min="9987" max="9987" width="13.5703125" style="36" customWidth="1"/>
    <col min="9988" max="9988" width="20.7109375" style="36" customWidth="1"/>
    <col min="9989" max="9989" width="9.140625" style="36"/>
    <col min="9990" max="9990" width="8.7109375" style="36" customWidth="1"/>
    <col min="9991" max="9993" width="11.7109375" style="36" customWidth="1"/>
    <col min="9994" max="10241" width="9.140625" style="36"/>
    <col min="10242" max="10242" width="6.5703125" style="36" customWidth="1"/>
    <col min="10243" max="10243" width="13.5703125" style="36" customWidth="1"/>
    <col min="10244" max="10244" width="20.7109375" style="36" customWidth="1"/>
    <col min="10245" max="10245" width="9.140625" style="36"/>
    <col min="10246" max="10246" width="8.7109375" style="36" customWidth="1"/>
    <col min="10247" max="10249" width="11.7109375" style="36" customWidth="1"/>
    <col min="10250" max="10497" width="9.140625" style="36"/>
    <col min="10498" max="10498" width="6.5703125" style="36" customWidth="1"/>
    <col min="10499" max="10499" width="13.5703125" style="36" customWidth="1"/>
    <col min="10500" max="10500" width="20.7109375" style="36" customWidth="1"/>
    <col min="10501" max="10501" width="9.140625" style="36"/>
    <col min="10502" max="10502" width="8.7109375" style="36" customWidth="1"/>
    <col min="10503" max="10505" width="11.7109375" style="36" customWidth="1"/>
    <col min="10506" max="10753" width="9.140625" style="36"/>
    <col min="10754" max="10754" width="6.5703125" style="36" customWidth="1"/>
    <col min="10755" max="10755" width="13.5703125" style="36" customWidth="1"/>
    <col min="10756" max="10756" width="20.7109375" style="36" customWidth="1"/>
    <col min="10757" max="10757" width="9.140625" style="36"/>
    <col min="10758" max="10758" width="8.7109375" style="36" customWidth="1"/>
    <col min="10759" max="10761" width="11.7109375" style="36" customWidth="1"/>
    <col min="10762" max="11009" width="9.140625" style="36"/>
    <col min="11010" max="11010" width="6.5703125" style="36" customWidth="1"/>
    <col min="11011" max="11011" width="13.5703125" style="36" customWidth="1"/>
    <col min="11012" max="11012" width="20.7109375" style="36" customWidth="1"/>
    <col min="11013" max="11013" width="9.140625" style="36"/>
    <col min="11014" max="11014" width="8.7109375" style="36" customWidth="1"/>
    <col min="11015" max="11017" width="11.7109375" style="36" customWidth="1"/>
    <col min="11018" max="11265" width="9.140625" style="36"/>
    <col min="11266" max="11266" width="6.5703125" style="36" customWidth="1"/>
    <col min="11267" max="11267" width="13.5703125" style="36" customWidth="1"/>
    <col min="11268" max="11268" width="20.7109375" style="36" customWidth="1"/>
    <col min="11269" max="11269" width="9.140625" style="36"/>
    <col min="11270" max="11270" width="8.7109375" style="36" customWidth="1"/>
    <col min="11271" max="11273" width="11.7109375" style="36" customWidth="1"/>
    <col min="11274" max="11521" width="9.140625" style="36"/>
    <col min="11522" max="11522" width="6.5703125" style="36" customWidth="1"/>
    <col min="11523" max="11523" width="13.5703125" style="36" customWidth="1"/>
    <col min="11524" max="11524" width="20.7109375" style="36" customWidth="1"/>
    <col min="11525" max="11525" width="9.140625" style="36"/>
    <col min="11526" max="11526" width="8.7109375" style="36" customWidth="1"/>
    <col min="11527" max="11529" width="11.7109375" style="36" customWidth="1"/>
    <col min="11530" max="11777" width="9.140625" style="36"/>
    <col min="11778" max="11778" width="6.5703125" style="36" customWidth="1"/>
    <col min="11779" max="11779" width="13.5703125" style="36" customWidth="1"/>
    <col min="11780" max="11780" width="20.7109375" style="36" customWidth="1"/>
    <col min="11781" max="11781" width="9.140625" style="36"/>
    <col min="11782" max="11782" width="8.7109375" style="36" customWidth="1"/>
    <col min="11783" max="11785" width="11.7109375" style="36" customWidth="1"/>
    <col min="11786" max="12033" width="9.140625" style="36"/>
    <col min="12034" max="12034" width="6.5703125" style="36" customWidth="1"/>
    <col min="12035" max="12035" width="13.5703125" style="36" customWidth="1"/>
    <col min="12036" max="12036" width="20.7109375" style="36" customWidth="1"/>
    <col min="12037" max="12037" width="9.140625" style="36"/>
    <col min="12038" max="12038" width="8.7109375" style="36" customWidth="1"/>
    <col min="12039" max="12041" width="11.7109375" style="36" customWidth="1"/>
    <col min="12042" max="12289" width="9.140625" style="36"/>
    <col min="12290" max="12290" width="6.5703125" style="36" customWidth="1"/>
    <col min="12291" max="12291" width="13.5703125" style="36" customWidth="1"/>
    <col min="12292" max="12292" width="20.7109375" style="36" customWidth="1"/>
    <col min="12293" max="12293" width="9.140625" style="36"/>
    <col min="12294" max="12294" width="8.7109375" style="36" customWidth="1"/>
    <col min="12295" max="12297" width="11.7109375" style="36" customWidth="1"/>
    <col min="12298" max="12545" width="9.140625" style="36"/>
    <col min="12546" max="12546" width="6.5703125" style="36" customWidth="1"/>
    <col min="12547" max="12547" width="13.5703125" style="36" customWidth="1"/>
    <col min="12548" max="12548" width="20.7109375" style="36" customWidth="1"/>
    <col min="12549" max="12549" width="9.140625" style="36"/>
    <col min="12550" max="12550" width="8.7109375" style="36" customWidth="1"/>
    <col min="12551" max="12553" width="11.7109375" style="36" customWidth="1"/>
    <col min="12554" max="12801" width="9.140625" style="36"/>
    <col min="12802" max="12802" width="6.5703125" style="36" customWidth="1"/>
    <col min="12803" max="12803" width="13.5703125" style="36" customWidth="1"/>
    <col min="12804" max="12804" width="20.7109375" style="36" customWidth="1"/>
    <col min="12805" max="12805" width="9.140625" style="36"/>
    <col min="12806" max="12806" width="8.7109375" style="36" customWidth="1"/>
    <col min="12807" max="12809" width="11.7109375" style="36" customWidth="1"/>
    <col min="12810" max="13057" width="9.140625" style="36"/>
    <col min="13058" max="13058" width="6.5703125" style="36" customWidth="1"/>
    <col min="13059" max="13059" width="13.5703125" style="36" customWidth="1"/>
    <col min="13060" max="13060" width="20.7109375" style="36" customWidth="1"/>
    <col min="13061" max="13061" width="9.140625" style="36"/>
    <col min="13062" max="13062" width="8.7109375" style="36" customWidth="1"/>
    <col min="13063" max="13065" width="11.7109375" style="36" customWidth="1"/>
    <col min="13066" max="13313" width="9.140625" style="36"/>
    <col min="13314" max="13314" width="6.5703125" style="36" customWidth="1"/>
    <col min="13315" max="13315" width="13.5703125" style="36" customWidth="1"/>
    <col min="13316" max="13316" width="20.7109375" style="36" customWidth="1"/>
    <col min="13317" max="13317" width="9.140625" style="36"/>
    <col min="13318" max="13318" width="8.7109375" style="36" customWidth="1"/>
    <col min="13319" max="13321" width="11.7109375" style="36" customWidth="1"/>
    <col min="13322" max="13569" width="9.140625" style="36"/>
    <col min="13570" max="13570" width="6.5703125" style="36" customWidth="1"/>
    <col min="13571" max="13571" width="13.5703125" style="36" customWidth="1"/>
    <col min="13572" max="13572" width="20.7109375" style="36" customWidth="1"/>
    <col min="13573" max="13573" width="9.140625" style="36"/>
    <col min="13574" max="13574" width="8.7109375" style="36" customWidth="1"/>
    <col min="13575" max="13577" width="11.7109375" style="36" customWidth="1"/>
    <col min="13578" max="13825" width="9.140625" style="36"/>
    <col min="13826" max="13826" width="6.5703125" style="36" customWidth="1"/>
    <col min="13827" max="13827" width="13.5703125" style="36" customWidth="1"/>
    <col min="13828" max="13828" width="20.7109375" style="36" customWidth="1"/>
    <col min="13829" max="13829" width="9.140625" style="36"/>
    <col min="13830" max="13830" width="8.7109375" style="36" customWidth="1"/>
    <col min="13831" max="13833" width="11.7109375" style="36" customWidth="1"/>
    <col min="13834" max="14081" width="9.140625" style="36"/>
    <col min="14082" max="14082" width="6.5703125" style="36" customWidth="1"/>
    <col min="14083" max="14083" width="13.5703125" style="36" customWidth="1"/>
    <col min="14084" max="14084" width="20.7109375" style="36" customWidth="1"/>
    <col min="14085" max="14085" width="9.140625" style="36"/>
    <col min="14086" max="14086" width="8.7109375" style="36" customWidth="1"/>
    <col min="14087" max="14089" width="11.7109375" style="36" customWidth="1"/>
    <col min="14090" max="14337" width="9.140625" style="36"/>
    <col min="14338" max="14338" width="6.5703125" style="36" customWidth="1"/>
    <col min="14339" max="14339" width="13.5703125" style="36" customWidth="1"/>
    <col min="14340" max="14340" width="20.7109375" style="36" customWidth="1"/>
    <col min="14341" max="14341" width="9.140625" style="36"/>
    <col min="14342" max="14342" width="8.7109375" style="36" customWidth="1"/>
    <col min="14343" max="14345" width="11.7109375" style="36" customWidth="1"/>
    <col min="14346" max="14593" width="9.140625" style="36"/>
    <col min="14594" max="14594" width="6.5703125" style="36" customWidth="1"/>
    <col min="14595" max="14595" width="13.5703125" style="36" customWidth="1"/>
    <col min="14596" max="14596" width="20.7109375" style="36" customWidth="1"/>
    <col min="14597" max="14597" width="9.140625" style="36"/>
    <col min="14598" max="14598" width="8.7109375" style="36" customWidth="1"/>
    <col min="14599" max="14601" width="11.7109375" style="36" customWidth="1"/>
    <col min="14602" max="14849" width="9.140625" style="36"/>
    <col min="14850" max="14850" width="6.5703125" style="36" customWidth="1"/>
    <col min="14851" max="14851" width="13.5703125" style="36" customWidth="1"/>
    <col min="14852" max="14852" width="20.7109375" style="36" customWidth="1"/>
    <col min="14853" max="14853" width="9.140625" style="36"/>
    <col min="14854" max="14854" width="8.7109375" style="36" customWidth="1"/>
    <col min="14855" max="14857" width="11.7109375" style="36" customWidth="1"/>
    <col min="14858" max="15105" width="9.140625" style="36"/>
    <col min="15106" max="15106" width="6.5703125" style="36" customWidth="1"/>
    <col min="15107" max="15107" width="13.5703125" style="36" customWidth="1"/>
    <col min="15108" max="15108" width="20.7109375" style="36" customWidth="1"/>
    <col min="15109" max="15109" width="9.140625" style="36"/>
    <col min="15110" max="15110" width="8.7109375" style="36" customWidth="1"/>
    <col min="15111" max="15113" width="11.7109375" style="36" customWidth="1"/>
    <col min="15114" max="15361" width="9.140625" style="36"/>
    <col min="15362" max="15362" width="6.5703125" style="36" customWidth="1"/>
    <col min="15363" max="15363" width="13.5703125" style="36" customWidth="1"/>
    <col min="15364" max="15364" width="20.7109375" style="36" customWidth="1"/>
    <col min="15365" max="15365" width="9.140625" style="36"/>
    <col min="15366" max="15366" width="8.7109375" style="36" customWidth="1"/>
    <col min="15367" max="15369" width="11.7109375" style="36" customWidth="1"/>
    <col min="15370" max="15617" width="9.140625" style="36"/>
    <col min="15618" max="15618" width="6.5703125" style="36" customWidth="1"/>
    <col min="15619" max="15619" width="13.5703125" style="36" customWidth="1"/>
    <col min="15620" max="15620" width="20.7109375" style="36" customWidth="1"/>
    <col min="15621" max="15621" width="9.140625" style="36"/>
    <col min="15622" max="15622" width="8.7109375" style="36" customWidth="1"/>
    <col min="15623" max="15625" width="11.7109375" style="36" customWidth="1"/>
    <col min="15626" max="15873" width="9.140625" style="36"/>
    <col min="15874" max="15874" width="6.5703125" style="36" customWidth="1"/>
    <col min="15875" max="15875" width="13.5703125" style="36" customWidth="1"/>
    <col min="15876" max="15876" width="20.7109375" style="36" customWidth="1"/>
    <col min="15877" max="15877" width="9.140625" style="36"/>
    <col min="15878" max="15878" width="8.7109375" style="36" customWidth="1"/>
    <col min="15879" max="15881" width="11.7109375" style="36" customWidth="1"/>
    <col min="15882" max="16129" width="9.140625" style="36"/>
    <col min="16130" max="16130" width="6.5703125" style="36" customWidth="1"/>
    <col min="16131" max="16131" width="13.5703125" style="36" customWidth="1"/>
    <col min="16132" max="16132" width="20.7109375" style="36" customWidth="1"/>
    <col min="16133" max="16133" width="9.140625" style="36"/>
    <col min="16134" max="16134" width="8.7109375" style="36" customWidth="1"/>
    <col min="16135" max="16137" width="11.7109375" style="36" customWidth="1"/>
    <col min="16138" max="16384" width="9.140625" style="36"/>
  </cols>
  <sheetData>
    <row r="4" spans="1:9" x14ac:dyDescent="0.25">
      <c r="B4" s="37"/>
      <c r="C4" s="37"/>
      <c r="D4" s="37"/>
      <c r="E4" s="37"/>
      <c r="F4" s="37"/>
      <c r="G4" s="37"/>
      <c r="H4" s="37"/>
      <c r="I4" s="38"/>
    </row>
    <row r="5" spans="1:9" x14ac:dyDescent="0.25">
      <c r="B5" s="39"/>
      <c r="C5" s="39"/>
      <c r="D5" s="39"/>
      <c r="E5" s="39"/>
      <c r="F5" s="39"/>
      <c r="G5" s="39"/>
      <c r="H5" s="39"/>
      <c r="I5" s="39"/>
    </row>
    <row r="6" spans="1:9" x14ac:dyDescent="0.25">
      <c r="B6" s="38"/>
      <c r="C6" s="38"/>
      <c r="D6" s="38"/>
      <c r="E6" s="38"/>
      <c r="F6" s="38"/>
      <c r="G6" s="38"/>
      <c r="H6" s="38"/>
      <c r="I6" s="38"/>
    </row>
    <row r="7" spans="1:9" ht="33.75" x14ac:dyDescent="0.25">
      <c r="A7" s="40"/>
      <c r="B7" s="125"/>
      <c r="C7" s="125"/>
      <c r="D7" s="125"/>
      <c r="E7" s="125"/>
      <c r="F7" s="125"/>
      <c r="G7" s="125"/>
      <c r="H7" s="125"/>
      <c r="I7" s="125"/>
    </row>
    <row r="8" spans="1:9" x14ac:dyDescent="0.25">
      <c r="B8" s="38"/>
      <c r="C8" s="38"/>
      <c r="D8" s="38"/>
      <c r="E8" s="38"/>
      <c r="F8" s="38"/>
      <c r="G8" s="38"/>
      <c r="H8" s="38"/>
      <c r="I8" s="38"/>
    </row>
    <row r="9" spans="1:9" ht="41.25" x14ac:dyDescent="0.25">
      <c r="B9" s="129" t="s">
        <v>0</v>
      </c>
      <c r="C9" s="129"/>
      <c r="D9" s="129"/>
      <c r="E9" s="38"/>
      <c r="F9" s="38"/>
      <c r="G9" s="38"/>
      <c r="H9" s="38"/>
      <c r="I9" s="38"/>
    </row>
    <row r="10" spans="1:9" x14ac:dyDescent="0.25">
      <c r="B10" s="38"/>
      <c r="C10" s="38"/>
      <c r="D10" s="38"/>
      <c r="E10" s="38"/>
      <c r="F10" s="38"/>
      <c r="G10" s="38"/>
      <c r="H10" s="38"/>
      <c r="I10" s="38"/>
    </row>
    <row r="11" spans="1:9" ht="35.25" x14ac:dyDescent="0.25">
      <c r="B11" s="41" t="s">
        <v>1</v>
      </c>
      <c r="C11" s="38"/>
      <c r="D11" s="38"/>
      <c r="E11" s="38"/>
      <c r="F11" s="38"/>
      <c r="G11" s="38"/>
      <c r="H11" s="38"/>
      <c r="I11" s="38"/>
    </row>
    <row r="12" spans="1:9" ht="21" customHeight="1" x14ac:dyDescent="0.25">
      <c r="B12" s="41"/>
      <c r="C12" s="38"/>
      <c r="D12" s="38"/>
      <c r="E12" s="38"/>
      <c r="F12" s="38"/>
      <c r="G12" s="38"/>
      <c r="H12" s="38"/>
      <c r="I12" s="38"/>
    </row>
    <row r="13" spans="1:9" ht="35.25" x14ac:dyDescent="0.25">
      <c r="B13" s="126" t="s">
        <v>2</v>
      </c>
      <c r="C13" s="126"/>
      <c r="D13" s="126"/>
      <c r="E13" s="126"/>
      <c r="F13" s="126"/>
      <c r="G13" s="126"/>
      <c r="H13" s="126"/>
      <c r="I13" s="126"/>
    </row>
    <row r="14" spans="1:9" ht="18.75" x14ac:dyDescent="0.25">
      <c r="B14" s="127"/>
      <c r="C14" s="127"/>
      <c r="D14" s="127"/>
      <c r="E14" s="127"/>
      <c r="F14" s="127"/>
      <c r="G14" s="127"/>
      <c r="H14" s="127"/>
      <c r="I14" s="127"/>
    </row>
    <row r="15" spans="1:9" ht="18.75" x14ac:dyDescent="0.25">
      <c r="B15" s="42" t="s">
        <v>3</v>
      </c>
      <c r="C15" s="43"/>
      <c r="D15" s="44"/>
      <c r="E15" s="45"/>
      <c r="F15" s="45"/>
      <c r="G15" s="45"/>
      <c r="H15" s="45"/>
      <c r="I15" s="38"/>
    </row>
    <row r="16" spans="1:9" x14ac:dyDescent="0.25">
      <c r="B16" s="46"/>
      <c r="C16" s="46"/>
      <c r="D16" s="45"/>
      <c r="E16" s="45"/>
      <c r="F16" s="45"/>
      <c r="G16" s="45"/>
      <c r="H16" s="45"/>
      <c r="I16" s="38"/>
    </row>
    <row r="17" spans="2:9" ht="16.5" customHeight="1" x14ac:dyDescent="0.25">
      <c r="B17" s="46"/>
      <c r="C17" s="46"/>
      <c r="D17" s="45"/>
      <c r="E17" s="45"/>
      <c r="F17" s="45"/>
      <c r="G17" s="45"/>
      <c r="H17" s="45"/>
      <c r="I17" s="38"/>
    </row>
    <row r="18" spans="2:9" s="47" customFormat="1" ht="18.75" customHeight="1" x14ac:dyDescent="0.25">
      <c r="B18" s="128" t="s">
        <v>4</v>
      </c>
      <c r="C18" s="128"/>
      <c r="D18" s="128"/>
      <c r="E18" s="128"/>
      <c r="F18" s="128"/>
      <c r="G18" s="128"/>
      <c r="H18" s="128"/>
      <c r="I18" s="128"/>
    </row>
    <row r="19" spans="2:9" s="47" customFormat="1" ht="13.5" customHeight="1" x14ac:dyDescent="0.25">
      <c r="B19" s="128"/>
      <c r="C19" s="128"/>
      <c r="D19" s="128"/>
      <c r="E19" s="128"/>
      <c r="F19" s="128"/>
      <c r="G19" s="128"/>
      <c r="H19" s="128"/>
      <c r="I19" s="128"/>
    </row>
    <row r="20" spans="2:9" ht="13.5" thickBot="1" x14ac:dyDescent="0.3">
      <c r="B20" s="48"/>
      <c r="C20" s="48"/>
      <c r="D20" s="48"/>
      <c r="E20" s="48"/>
      <c r="F20" s="48"/>
      <c r="G20" s="48"/>
      <c r="H20" s="48"/>
      <c r="I20" s="48"/>
    </row>
    <row r="21" spans="2:9" ht="13.5" thickBot="1" x14ac:dyDescent="0.3">
      <c r="B21" s="130" t="s">
        <v>5</v>
      </c>
      <c r="C21" s="130" t="s">
        <v>6</v>
      </c>
      <c r="D21" s="132" t="s">
        <v>7</v>
      </c>
      <c r="E21" s="133"/>
      <c r="F21" s="132" t="s">
        <v>8</v>
      </c>
      <c r="G21" s="133"/>
      <c r="H21" s="133"/>
      <c r="I21" s="44"/>
    </row>
    <row r="22" spans="2:9" ht="13.5" thickBot="1" x14ac:dyDescent="0.3">
      <c r="B22" s="131"/>
      <c r="C22" s="131"/>
      <c r="D22" s="49" t="s">
        <v>9</v>
      </c>
      <c r="E22" s="49" t="s">
        <v>10</v>
      </c>
      <c r="F22" s="49" t="s">
        <v>9</v>
      </c>
      <c r="G22" s="49" t="s">
        <v>10</v>
      </c>
      <c r="H22" s="49" t="s">
        <v>11</v>
      </c>
      <c r="I22" s="124"/>
    </row>
    <row r="23" spans="2:9" ht="153.75" thickBot="1" x14ac:dyDescent="0.3">
      <c r="B23" s="50">
        <v>4</v>
      </c>
      <c r="C23" s="51" t="s">
        <v>12</v>
      </c>
      <c r="D23" s="51" t="s">
        <v>13</v>
      </c>
      <c r="E23" s="51" t="s">
        <v>313</v>
      </c>
      <c r="F23" s="51" t="s">
        <v>14</v>
      </c>
      <c r="G23" s="51" t="s">
        <v>314</v>
      </c>
      <c r="H23" s="52">
        <v>45191</v>
      </c>
      <c r="I23" s="124"/>
    </row>
    <row r="24" spans="2:9" ht="15.75" thickBot="1" x14ac:dyDescent="0.3">
      <c r="B24" s="50"/>
      <c r="C24" s="51"/>
      <c r="D24" s="51"/>
      <c r="E24" s="51"/>
      <c r="F24" s="51"/>
      <c r="G24" s="51"/>
      <c r="H24" s="52"/>
    </row>
    <row r="27" spans="2:9" ht="24" thickBot="1" x14ac:dyDescent="0.3">
      <c r="B27" s="118" t="s">
        <v>15</v>
      </c>
      <c r="C27" s="118"/>
      <c r="D27" s="118"/>
      <c r="E27" s="118"/>
      <c r="F27" s="118"/>
      <c r="G27" s="118"/>
    </row>
    <row r="28" spans="2:9" ht="13.5" thickBot="1" x14ac:dyDescent="0.3">
      <c r="B28" s="53" t="s">
        <v>5</v>
      </c>
      <c r="C28" s="119" t="s">
        <v>10</v>
      </c>
      <c r="D28" s="120"/>
      <c r="E28" s="119" t="s">
        <v>11</v>
      </c>
      <c r="F28" s="120"/>
      <c r="G28" s="54" t="s">
        <v>16</v>
      </c>
    </row>
    <row r="29" spans="2:9" ht="39" thickBot="1" x14ac:dyDescent="0.3">
      <c r="B29" s="55">
        <v>4</v>
      </c>
      <c r="C29" s="121" t="s">
        <v>315</v>
      </c>
      <c r="D29" s="122"/>
      <c r="E29" s="123">
        <v>45191</v>
      </c>
      <c r="F29" s="122"/>
      <c r="G29" s="56" t="s">
        <v>316</v>
      </c>
      <c r="H29" s="57"/>
    </row>
    <row r="32" spans="2:9" x14ac:dyDescent="0.25">
      <c r="D32" s="36" t="s">
        <v>317</v>
      </c>
    </row>
  </sheetData>
  <mergeCells count="15">
    <mergeCell ref="I22:I23"/>
    <mergeCell ref="B7:I7"/>
    <mergeCell ref="B13:I13"/>
    <mergeCell ref="B14:I14"/>
    <mergeCell ref="B18:I19"/>
    <mergeCell ref="B9:D9"/>
    <mergeCell ref="B21:B22"/>
    <mergeCell ref="C21:C22"/>
    <mergeCell ref="D21:E21"/>
    <mergeCell ref="F21:H21"/>
    <mergeCell ref="B27:G27"/>
    <mergeCell ref="C28:D28"/>
    <mergeCell ref="E28:F28"/>
    <mergeCell ref="C29:D29"/>
    <mergeCell ref="E29:F29"/>
  </mergeCells>
  <pageMargins left="0.23622047244094491" right="0.23622047244094491" top="0.74803149606299213" bottom="0.74803149606299213" header="0.31496062992125984" footer="0.31496062992125984"/>
  <pageSetup paperSize="9" scale="71" orientation="portrait" r:id="rId1"/>
  <headerFooter>
    <oddFooter>&amp;L&amp;8Doc Number: TEM-00254
Doc Owner: Lead Engineer - Operational Technology&amp;C&amp;8Version Date: 28/09/2023
Doc Approver: Team Leader Process &amp; Analysis&amp;R&amp;8Ver 4</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CAEB9-49CD-4C70-AA52-209E6FE02930}">
  <sheetPr>
    <pageSetUpPr fitToPage="1"/>
  </sheetPr>
  <dimension ref="B1:V25"/>
  <sheetViews>
    <sheetView showGridLines="0" zoomScale="85" zoomScaleNormal="85" workbookViewId="0">
      <selection activeCell="K41" sqref="K41"/>
    </sheetView>
  </sheetViews>
  <sheetFormatPr defaultColWidth="9.140625" defaultRowHeight="15" x14ac:dyDescent="0.25"/>
  <cols>
    <col min="1" max="1" width="1.85546875" style="22" customWidth="1"/>
    <col min="2" max="2" width="35.42578125" style="22" customWidth="1"/>
    <col min="3" max="3" width="5.42578125" style="22" customWidth="1"/>
    <col min="4" max="4" width="20.85546875" style="22" customWidth="1"/>
    <col min="5" max="5" width="21.5703125" style="22" customWidth="1"/>
    <col min="6" max="6" width="18.5703125" style="22" customWidth="1"/>
    <col min="7" max="7" width="12" style="22" customWidth="1"/>
    <col min="8" max="8" width="15.5703125" style="22" customWidth="1"/>
    <col min="9" max="9" width="14.42578125" style="22" customWidth="1"/>
    <col min="10" max="10" width="33.7109375" style="22" customWidth="1"/>
    <col min="11" max="11" width="23.42578125" style="22" customWidth="1"/>
    <col min="12" max="12" width="15.5703125" style="22" customWidth="1"/>
    <col min="13" max="13" width="27.5703125" style="22" customWidth="1"/>
    <col min="14" max="14" width="13.5703125" style="22" customWidth="1"/>
    <col min="15" max="15" width="15.140625" style="22" customWidth="1"/>
    <col min="16" max="16" width="19" style="22" customWidth="1"/>
    <col min="17" max="17" width="34.5703125" style="22" customWidth="1"/>
    <col min="18" max="18" width="20" style="22" customWidth="1"/>
    <col min="19" max="19" width="19" style="22" customWidth="1"/>
    <col min="20" max="20" width="31" style="22" customWidth="1"/>
    <col min="21" max="21" width="13.140625" style="22" customWidth="1"/>
    <col min="22" max="22" width="22" style="22" customWidth="1"/>
    <col min="23" max="16384" width="9.140625" style="22"/>
  </cols>
  <sheetData>
    <row r="1" spans="2:22" x14ac:dyDescent="0.25">
      <c r="B1" s="34" t="s">
        <v>17</v>
      </c>
      <c r="C1" s="34"/>
      <c r="D1" s="34"/>
      <c r="E1" s="34"/>
    </row>
    <row r="2" spans="2:22" ht="15.75" customHeight="1" x14ac:dyDescent="0.25">
      <c r="B2" s="168"/>
      <c r="C2" s="177" t="s">
        <v>18</v>
      </c>
      <c r="D2" s="178"/>
      <c r="E2" s="178"/>
      <c r="F2" s="178"/>
      <c r="G2" s="178"/>
      <c r="H2" s="178"/>
      <c r="I2" s="179"/>
      <c r="J2" s="187" t="s">
        <v>19</v>
      </c>
      <c r="K2" s="180" t="s">
        <v>20</v>
      </c>
      <c r="L2" s="181"/>
      <c r="M2" s="182"/>
      <c r="N2" s="155" t="s">
        <v>21</v>
      </c>
      <c r="O2" s="156"/>
    </row>
    <row r="3" spans="2:22" ht="15.75" customHeight="1" x14ac:dyDescent="0.25">
      <c r="B3" s="168"/>
      <c r="C3" s="26" t="s">
        <v>22</v>
      </c>
      <c r="D3" s="162" t="s">
        <v>23</v>
      </c>
      <c r="E3" s="163"/>
      <c r="F3" s="172"/>
      <c r="G3" s="26" t="s">
        <v>24</v>
      </c>
      <c r="H3" s="26" t="s">
        <v>25</v>
      </c>
      <c r="I3" s="26" t="s">
        <v>26</v>
      </c>
      <c r="J3" s="188"/>
      <c r="K3" s="173"/>
      <c r="L3" s="174"/>
      <c r="M3" s="175"/>
      <c r="N3" s="27" t="s">
        <v>27</v>
      </c>
      <c r="O3" s="28"/>
    </row>
    <row r="4" spans="2:22" ht="15.75" customHeight="1" x14ac:dyDescent="0.25">
      <c r="B4" s="168"/>
      <c r="C4" s="24"/>
      <c r="D4" s="169"/>
      <c r="E4" s="170"/>
      <c r="F4" s="171"/>
      <c r="G4" s="25"/>
      <c r="H4" s="25"/>
      <c r="I4" s="24"/>
      <c r="J4" s="188"/>
      <c r="K4" s="173" t="s">
        <v>28</v>
      </c>
      <c r="L4" s="174"/>
      <c r="M4" s="175"/>
      <c r="N4" s="27" t="s">
        <v>24</v>
      </c>
      <c r="O4" s="28"/>
    </row>
    <row r="5" spans="2:22" ht="15.75" customHeight="1" x14ac:dyDescent="0.25">
      <c r="B5" s="168"/>
      <c r="C5" s="24"/>
      <c r="D5" s="169"/>
      <c r="E5" s="170"/>
      <c r="F5" s="171"/>
      <c r="G5" s="24"/>
      <c r="H5" s="24"/>
      <c r="I5" s="24"/>
      <c r="J5" s="188"/>
      <c r="K5" s="173"/>
      <c r="L5" s="174"/>
      <c r="M5" s="175"/>
      <c r="N5" s="157" t="s">
        <v>29</v>
      </c>
      <c r="O5" s="166"/>
    </row>
    <row r="6" spans="2:22" ht="15.75" customHeight="1" x14ac:dyDescent="0.25">
      <c r="B6" s="168"/>
      <c r="C6" s="24"/>
      <c r="D6" s="169"/>
      <c r="E6" s="170"/>
      <c r="F6" s="171"/>
      <c r="G6" s="24"/>
      <c r="H6" s="24"/>
      <c r="I6" s="24"/>
      <c r="J6" s="188"/>
      <c r="K6" s="173" t="s">
        <v>30</v>
      </c>
      <c r="L6" s="174"/>
      <c r="M6" s="175"/>
      <c r="N6" s="157"/>
      <c r="O6" s="166"/>
    </row>
    <row r="7" spans="2:22" ht="14.25" customHeight="1" x14ac:dyDescent="0.25">
      <c r="B7" s="168"/>
      <c r="C7" s="24"/>
      <c r="D7" s="169"/>
      <c r="E7" s="170"/>
      <c r="F7" s="171"/>
      <c r="G7" s="24"/>
      <c r="H7" s="24"/>
      <c r="I7" s="24"/>
      <c r="J7" s="188"/>
      <c r="K7" s="173"/>
      <c r="L7" s="174"/>
      <c r="M7" s="175"/>
      <c r="N7" s="29" t="s">
        <v>31</v>
      </c>
      <c r="O7" s="28"/>
    </row>
    <row r="8" spans="2:22" ht="15.75" customHeight="1" x14ac:dyDescent="0.25">
      <c r="B8" s="168"/>
      <c r="C8" s="24"/>
      <c r="D8" s="169"/>
      <c r="E8" s="170"/>
      <c r="F8" s="171"/>
      <c r="G8" s="24"/>
      <c r="H8" s="24"/>
      <c r="I8" s="24"/>
      <c r="J8" s="188"/>
      <c r="K8" s="173"/>
      <c r="L8" s="174"/>
      <c r="M8" s="175"/>
      <c r="N8" s="154" t="s">
        <v>32</v>
      </c>
      <c r="O8" s="154"/>
    </row>
    <row r="9" spans="2:22" ht="15.75" customHeight="1" x14ac:dyDescent="0.25">
      <c r="B9" s="168"/>
      <c r="C9" s="24"/>
      <c r="D9" s="169"/>
      <c r="E9" s="170"/>
      <c r="F9" s="171"/>
      <c r="G9" s="24"/>
      <c r="H9" s="24"/>
      <c r="I9" s="24"/>
      <c r="J9" s="188"/>
      <c r="K9" s="173" t="s">
        <v>33</v>
      </c>
      <c r="L9" s="174"/>
      <c r="M9" s="175"/>
      <c r="N9" s="27" t="s">
        <v>27</v>
      </c>
      <c r="O9" s="28"/>
    </row>
    <row r="10" spans="2:22" ht="15.75" customHeight="1" x14ac:dyDescent="0.25">
      <c r="B10" s="168"/>
      <c r="C10" s="24"/>
      <c r="D10" s="169"/>
      <c r="E10" s="170"/>
      <c r="F10" s="171"/>
      <c r="G10" s="24"/>
      <c r="H10" s="24"/>
      <c r="I10" s="24"/>
      <c r="J10" s="188"/>
      <c r="K10" s="173"/>
      <c r="L10" s="174"/>
      <c r="M10" s="175"/>
      <c r="N10" s="27" t="s">
        <v>24</v>
      </c>
      <c r="O10" s="28"/>
    </row>
    <row r="11" spans="2:22" ht="15.75" customHeight="1" x14ac:dyDescent="0.25">
      <c r="B11" s="168"/>
      <c r="C11" s="24"/>
      <c r="D11" s="169"/>
      <c r="E11" s="170"/>
      <c r="F11" s="171"/>
      <c r="G11" s="24"/>
      <c r="H11" s="24"/>
      <c r="I11" s="24"/>
      <c r="J11" s="149"/>
      <c r="K11" s="183" t="s">
        <v>34</v>
      </c>
      <c r="L11" s="184"/>
      <c r="M11" s="176" t="s">
        <v>35</v>
      </c>
      <c r="N11" s="27" t="s">
        <v>29</v>
      </c>
      <c r="O11" s="30"/>
    </row>
    <row r="12" spans="2:22" ht="15.75" customHeight="1" x14ac:dyDescent="0.25">
      <c r="B12" s="168"/>
      <c r="C12" s="24"/>
      <c r="D12" s="169"/>
      <c r="E12" s="170"/>
      <c r="F12" s="171"/>
      <c r="G12" s="24"/>
      <c r="H12" s="24"/>
      <c r="I12" s="24"/>
      <c r="J12" s="150"/>
      <c r="K12" s="185"/>
      <c r="L12" s="186"/>
      <c r="M12" s="176"/>
      <c r="N12" s="27" t="s">
        <v>31</v>
      </c>
      <c r="O12" s="30"/>
    </row>
    <row r="13" spans="2:22" x14ac:dyDescent="0.25">
      <c r="B13" s="34" t="s">
        <v>36</v>
      </c>
      <c r="C13" s="35"/>
      <c r="D13" s="35"/>
      <c r="E13" s="35"/>
      <c r="F13" s="23"/>
      <c r="G13" s="23"/>
      <c r="H13" s="23"/>
      <c r="I13" s="23"/>
      <c r="J13" s="23"/>
      <c r="K13" s="23"/>
      <c r="L13" s="23"/>
      <c r="M13" s="23"/>
    </row>
    <row r="14" spans="2:22" ht="15.75" customHeight="1" x14ac:dyDescent="0.25">
      <c r="B14" s="167"/>
      <c r="C14" s="159" t="s">
        <v>18</v>
      </c>
      <c r="D14" s="160"/>
      <c r="E14" s="160"/>
      <c r="F14" s="160"/>
      <c r="G14" s="160"/>
      <c r="H14" s="160"/>
      <c r="I14" s="160"/>
      <c r="J14" s="160"/>
      <c r="K14" s="160"/>
      <c r="L14" s="160"/>
      <c r="M14" s="160"/>
      <c r="N14" s="160"/>
      <c r="O14" s="160"/>
      <c r="P14" s="161"/>
      <c r="Q14" s="147" t="s">
        <v>19</v>
      </c>
      <c r="R14" s="151" t="str">
        <f>IF(ISBLANK(K2),"",K2)</f>
        <v>LOCATION:  e.g. EAST BANK WTP</v>
      </c>
      <c r="S14" s="152"/>
      <c r="T14" s="153"/>
      <c r="U14" s="155" t="s">
        <v>21</v>
      </c>
      <c r="V14" s="156"/>
    </row>
    <row r="15" spans="2:22" ht="15.75" customHeight="1" x14ac:dyDescent="0.25">
      <c r="B15" s="167"/>
      <c r="C15" s="26" t="s">
        <v>22</v>
      </c>
      <c r="D15" s="162" t="s">
        <v>23</v>
      </c>
      <c r="E15" s="163"/>
      <c r="F15" s="163"/>
      <c r="G15" s="164"/>
      <c r="H15" s="164"/>
      <c r="I15" s="164"/>
      <c r="J15" s="164"/>
      <c r="K15" s="164"/>
      <c r="L15" s="164"/>
      <c r="M15" s="165"/>
      <c r="N15" s="26" t="s">
        <v>24</v>
      </c>
      <c r="O15" s="26" t="s">
        <v>25</v>
      </c>
      <c r="P15" s="26" t="s">
        <v>26</v>
      </c>
      <c r="Q15" s="148"/>
      <c r="R15" s="139"/>
      <c r="S15" s="140"/>
      <c r="T15" s="141"/>
      <c r="U15" s="27" t="s">
        <v>27</v>
      </c>
      <c r="V15" s="33" t="str">
        <f>IF(ISBLANK(O3),"",O3)</f>
        <v/>
      </c>
    </row>
    <row r="16" spans="2:22" ht="15.75" customHeight="1" x14ac:dyDescent="0.25">
      <c r="B16" s="167"/>
      <c r="C16" s="32" t="str">
        <f>IF(ISBLANK(C4),"",C4)</f>
        <v/>
      </c>
      <c r="D16" s="142" t="str">
        <f>IF(ISBLANK(D4),"",D4)</f>
        <v/>
      </c>
      <c r="E16" s="143"/>
      <c r="F16" s="144"/>
      <c r="G16" s="145"/>
      <c r="H16" s="145"/>
      <c r="I16" s="145"/>
      <c r="J16" s="145"/>
      <c r="K16" s="145"/>
      <c r="L16" s="145"/>
      <c r="M16" s="146"/>
      <c r="N16" s="31" t="str">
        <f>IF(ISBLANK(G4),"",G4)</f>
        <v/>
      </c>
      <c r="O16" s="31" t="str">
        <f t="shared" ref="O16:P16" si="0">IF(ISBLANK(H4),"",H4)</f>
        <v/>
      </c>
      <c r="P16" s="31" t="str">
        <f t="shared" si="0"/>
        <v/>
      </c>
      <c r="Q16" s="148"/>
      <c r="R16" s="139" t="str">
        <f>IF(ISBLANK(K4),"",K4)</f>
        <v>SUBLOCATION: e.g. RAW WATER PUMP STATION</v>
      </c>
      <c r="S16" s="140"/>
      <c r="T16" s="141"/>
      <c r="U16" s="27" t="s">
        <v>24</v>
      </c>
      <c r="V16" s="33" t="str">
        <f>IF(ISBLANK(O4),"",O4)</f>
        <v/>
      </c>
    </row>
    <row r="17" spans="2:22" ht="15.75" customHeight="1" x14ac:dyDescent="0.25">
      <c r="B17" s="167"/>
      <c r="C17" s="32" t="str">
        <f t="shared" ref="C17:D24" si="1">IF(ISBLANK(C5),"",C5)</f>
        <v/>
      </c>
      <c r="D17" s="142" t="str">
        <f t="shared" si="1"/>
        <v/>
      </c>
      <c r="E17" s="143"/>
      <c r="F17" s="144"/>
      <c r="G17" s="145"/>
      <c r="H17" s="145"/>
      <c r="I17" s="145"/>
      <c r="J17" s="145"/>
      <c r="K17" s="145"/>
      <c r="L17" s="145"/>
      <c r="M17" s="146"/>
      <c r="N17" s="31" t="str">
        <f t="shared" ref="N17:N24" si="2">IF(ISBLANK(G5),"",G5)</f>
        <v/>
      </c>
      <c r="O17" s="31" t="str">
        <f t="shared" ref="O17:O24" si="3">IF(ISBLANK(H5),"",H5)</f>
        <v/>
      </c>
      <c r="P17" s="31" t="str">
        <f t="shared" ref="P17:P24" si="4">IF(ISBLANK(I5),"",I5)</f>
        <v/>
      </c>
      <c r="Q17" s="148"/>
      <c r="R17" s="139"/>
      <c r="S17" s="140"/>
      <c r="T17" s="141"/>
      <c r="U17" s="157" t="s">
        <v>29</v>
      </c>
      <c r="V17" s="158" t="str">
        <f>IF(ISBLANK(O5),"",O5)</f>
        <v/>
      </c>
    </row>
    <row r="18" spans="2:22" ht="15.75" customHeight="1" x14ac:dyDescent="0.25">
      <c r="B18" s="167"/>
      <c r="C18" s="32" t="str">
        <f t="shared" si="1"/>
        <v/>
      </c>
      <c r="D18" s="142" t="str">
        <f>IF(ISBLANK(D6),"",D6)</f>
        <v/>
      </c>
      <c r="E18" s="143"/>
      <c r="F18" s="144"/>
      <c r="G18" s="145"/>
      <c r="H18" s="145"/>
      <c r="I18" s="145"/>
      <c r="J18" s="145"/>
      <c r="K18" s="145"/>
      <c r="L18" s="145"/>
      <c r="M18" s="146"/>
      <c r="N18" s="31" t="str">
        <f t="shared" si="2"/>
        <v/>
      </c>
      <c r="O18" s="31" t="str">
        <f t="shared" si="3"/>
        <v/>
      </c>
      <c r="P18" s="31" t="str">
        <f t="shared" si="4"/>
        <v/>
      </c>
      <c r="Q18" s="148"/>
      <c r="R18" s="139" t="str">
        <f>IF(ISBLANK(K6),"",K6)</f>
        <v>PROJECT NUMBER: e.g. PID123</v>
      </c>
      <c r="S18" s="140"/>
      <c r="T18" s="141"/>
      <c r="U18" s="157"/>
      <c r="V18" s="158"/>
    </row>
    <row r="19" spans="2:22" ht="14.25" customHeight="1" x14ac:dyDescent="0.25">
      <c r="B19" s="167"/>
      <c r="C19" s="32" t="str">
        <f t="shared" si="1"/>
        <v/>
      </c>
      <c r="D19" s="142" t="str">
        <f t="shared" si="1"/>
        <v/>
      </c>
      <c r="E19" s="143"/>
      <c r="F19" s="144"/>
      <c r="G19" s="145"/>
      <c r="H19" s="145"/>
      <c r="I19" s="145"/>
      <c r="J19" s="145"/>
      <c r="K19" s="145"/>
      <c r="L19" s="145"/>
      <c r="M19" s="146"/>
      <c r="N19" s="31" t="str">
        <f t="shared" si="2"/>
        <v/>
      </c>
      <c r="O19" s="31" t="str">
        <f t="shared" si="3"/>
        <v/>
      </c>
      <c r="P19" s="31" t="str">
        <f t="shared" si="4"/>
        <v/>
      </c>
      <c r="Q19" s="148"/>
      <c r="R19" s="139"/>
      <c r="S19" s="140"/>
      <c r="T19" s="141"/>
      <c r="U19" s="29" t="s">
        <v>31</v>
      </c>
      <c r="V19" s="33" t="str">
        <f>IF(ISBLANK(O7),"",O7)</f>
        <v/>
      </c>
    </row>
    <row r="20" spans="2:22" ht="15.75" customHeight="1" x14ac:dyDescent="0.25">
      <c r="B20" s="167"/>
      <c r="C20" s="32" t="str">
        <f t="shared" si="1"/>
        <v/>
      </c>
      <c r="D20" s="142" t="str">
        <f t="shared" si="1"/>
        <v/>
      </c>
      <c r="E20" s="143"/>
      <c r="F20" s="144"/>
      <c r="G20" s="145"/>
      <c r="H20" s="145"/>
      <c r="I20" s="145"/>
      <c r="J20" s="145"/>
      <c r="K20" s="145"/>
      <c r="L20" s="145"/>
      <c r="M20" s="146"/>
      <c r="N20" s="31" t="str">
        <f t="shared" si="2"/>
        <v/>
      </c>
      <c r="O20" s="31" t="str">
        <f t="shared" si="3"/>
        <v/>
      </c>
      <c r="P20" s="31" t="str">
        <f t="shared" si="4"/>
        <v/>
      </c>
      <c r="Q20" s="148"/>
      <c r="R20" s="139"/>
      <c r="S20" s="140"/>
      <c r="T20" s="141"/>
      <c r="U20" s="154" t="s">
        <v>32</v>
      </c>
      <c r="V20" s="154"/>
    </row>
    <row r="21" spans="2:22" ht="15.75" customHeight="1" x14ac:dyDescent="0.25">
      <c r="B21" s="167"/>
      <c r="C21" s="32" t="str">
        <f t="shared" si="1"/>
        <v/>
      </c>
      <c r="D21" s="142" t="str">
        <f t="shared" si="1"/>
        <v/>
      </c>
      <c r="E21" s="143"/>
      <c r="F21" s="144"/>
      <c r="G21" s="145"/>
      <c r="H21" s="145"/>
      <c r="I21" s="145"/>
      <c r="J21" s="145"/>
      <c r="K21" s="145"/>
      <c r="L21" s="145"/>
      <c r="M21" s="146"/>
      <c r="N21" s="31" t="str">
        <f t="shared" si="2"/>
        <v/>
      </c>
      <c r="O21" s="31" t="str">
        <f t="shared" si="3"/>
        <v/>
      </c>
      <c r="P21" s="31" t="str">
        <f t="shared" si="4"/>
        <v/>
      </c>
      <c r="Q21" s="148"/>
      <c r="R21" s="139" t="str">
        <f>IF(ISBLANK(K9),"",K9)</f>
        <v>DOCUMENT DESCRIPTION : e.g. WELL G PUMP REFURBISHMENT</v>
      </c>
      <c r="S21" s="140"/>
      <c r="T21" s="141"/>
      <c r="U21" s="27" t="s">
        <v>27</v>
      </c>
      <c r="V21" s="33" t="str">
        <f>IF(ISBLANK(O9),"",O9)</f>
        <v/>
      </c>
    </row>
    <row r="22" spans="2:22" ht="15.75" customHeight="1" x14ac:dyDescent="0.25">
      <c r="B22" s="167"/>
      <c r="C22" s="32" t="str">
        <f t="shared" si="1"/>
        <v/>
      </c>
      <c r="D22" s="142" t="str">
        <f t="shared" si="1"/>
        <v/>
      </c>
      <c r="E22" s="143"/>
      <c r="F22" s="144"/>
      <c r="G22" s="145"/>
      <c r="H22" s="145"/>
      <c r="I22" s="145"/>
      <c r="J22" s="145"/>
      <c r="K22" s="145"/>
      <c r="L22" s="145"/>
      <c r="M22" s="146"/>
      <c r="N22" s="31" t="str">
        <f t="shared" si="2"/>
        <v/>
      </c>
      <c r="O22" s="31" t="str">
        <f t="shared" si="3"/>
        <v/>
      </c>
      <c r="P22" s="31" t="str">
        <f t="shared" si="4"/>
        <v/>
      </c>
      <c r="Q22" s="148"/>
      <c r="R22" s="139"/>
      <c r="S22" s="140"/>
      <c r="T22" s="141"/>
      <c r="U22" s="27" t="s">
        <v>24</v>
      </c>
      <c r="V22" s="33" t="str">
        <f t="shared" ref="V22:V24" si="5">IF(ISBLANK(O10),"",O10)</f>
        <v/>
      </c>
    </row>
    <row r="23" spans="2:22" ht="15.75" customHeight="1" x14ac:dyDescent="0.25">
      <c r="B23" s="167"/>
      <c r="C23" s="32" t="str">
        <f t="shared" si="1"/>
        <v/>
      </c>
      <c r="D23" s="142" t="str">
        <f t="shared" si="1"/>
        <v/>
      </c>
      <c r="E23" s="143"/>
      <c r="F23" s="144"/>
      <c r="G23" s="145"/>
      <c r="H23" s="145"/>
      <c r="I23" s="145"/>
      <c r="J23" s="145"/>
      <c r="K23" s="145"/>
      <c r="L23" s="145"/>
      <c r="M23" s="146"/>
      <c r="N23" s="31" t="str">
        <f t="shared" si="2"/>
        <v/>
      </c>
      <c r="O23" s="31" t="str">
        <f t="shared" si="3"/>
        <v/>
      </c>
      <c r="P23" s="31" t="str">
        <f t="shared" si="4"/>
        <v/>
      </c>
      <c r="Q23" s="149"/>
      <c r="R23" s="134" t="str">
        <f>IF(ISBLANK(K11),"",K11)</f>
        <v>REX ID: ANN/NNNNNN</v>
      </c>
      <c r="S23" s="135"/>
      <c r="T23" s="138" t="str">
        <f>IF(ISBLANK(M11),"",M11)</f>
        <v>I-LST-XXX-00X</v>
      </c>
      <c r="U23" s="27" t="s">
        <v>29</v>
      </c>
      <c r="V23" s="33" t="str">
        <f t="shared" si="5"/>
        <v/>
      </c>
    </row>
    <row r="24" spans="2:22" ht="15.75" customHeight="1" x14ac:dyDescent="0.25">
      <c r="B24" s="167"/>
      <c r="C24" s="32" t="str">
        <f t="shared" si="1"/>
        <v/>
      </c>
      <c r="D24" s="142" t="str">
        <f t="shared" si="1"/>
        <v/>
      </c>
      <c r="E24" s="143"/>
      <c r="F24" s="144"/>
      <c r="G24" s="145"/>
      <c r="H24" s="145"/>
      <c r="I24" s="145"/>
      <c r="J24" s="145"/>
      <c r="K24" s="145"/>
      <c r="L24" s="145"/>
      <c r="M24" s="146"/>
      <c r="N24" s="31" t="str">
        <f t="shared" si="2"/>
        <v/>
      </c>
      <c r="O24" s="31" t="str">
        <f t="shared" si="3"/>
        <v/>
      </c>
      <c r="P24" s="31" t="str">
        <f t="shared" si="4"/>
        <v/>
      </c>
      <c r="Q24" s="150"/>
      <c r="R24" s="136"/>
      <c r="S24" s="137"/>
      <c r="T24" s="138"/>
      <c r="U24" s="27" t="s">
        <v>31</v>
      </c>
      <c r="V24" s="33" t="str">
        <f t="shared" si="5"/>
        <v/>
      </c>
    </row>
    <row r="25" spans="2:22" x14ac:dyDescent="0.25">
      <c r="C25" s="23"/>
      <c r="D25" s="23"/>
      <c r="E25" s="23"/>
      <c r="F25" s="23"/>
      <c r="G25" s="23"/>
      <c r="H25" s="23"/>
      <c r="I25" s="23"/>
      <c r="J25" s="23"/>
      <c r="K25" s="23"/>
      <c r="L25" s="23"/>
      <c r="M25" s="23"/>
    </row>
  </sheetData>
  <sheetProtection algorithmName="SHA-512" hashValue="4SRfooUpxk6smwuZFHLv2+1YUczYUfOB/5oisYt7PjuXaXNu9KN6XPMsFCpFWx8heeKKgrpOHtOjCelSzFTlag==" saltValue="Niv+mrU4YJhR5xR99cJ9Og==" spinCount="100000" sheet="1" selectLockedCells="1"/>
  <mergeCells count="46">
    <mergeCell ref="D12:F12"/>
    <mergeCell ref="M11:M12"/>
    <mergeCell ref="C2:I2"/>
    <mergeCell ref="K2:M3"/>
    <mergeCell ref="K4:M5"/>
    <mergeCell ref="K6:M8"/>
    <mergeCell ref="K11:L12"/>
    <mergeCell ref="J2:J12"/>
    <mergeCell ref="N2:O2"/>
    <mergeCell ref="N5:N6"/>
    <mergeCell ref="O5:O6"/>
    <mergeCell ref="N8:O8"/>
    <mergeCell ref="B14:B24"/>
    <mergeCell ref="B2:B12"/>
    <mergeCell ref="D4:F4"/>
    <mergeCell ref="D3:F3"/>
    <mergeCell ref="D5:F5"/>
    <mergeCell ref="D6:F6"/>
    <mergeCell ref="D7:F7"/>
    <mergeCell ref="D8:F8"/>
    <mergeCell ref="D9:F9"/>
    <mergeCell ref="D10:F10"/>
    <mergeCell ref="D11:F11"/>
    <mergeCell ref="K9:M10"/>
    <mergeCell ref="U14:V14"/>
    <mergeCell ref="R16:T17"/>
    <mergeCell ref="U17:U18"/>
    <mergeCell ref="V17:V18"/>
    <mergeCell ref="C14:P14"/>
    <mergeCell ref="D15:M15"/>
    <mergeCell ref="D16:M16"/>
    <mergeCell ref="D17:M17"/>
    <mergeCell ref="U20:V20"/>
    <mergeCell ref="R21:T22"/>
    <mergeCell ref="D18:M18"/>
    <mergeCell ref="D19:M19"/>
    <mergeCell ref="D20:M20"/>
    <mergeCell ref="D21:M21"/>
    <mergeCell ref="R23:S24"/>
    <mergeCell ref="T23:T24"/>
    <mergeCell ref="R18:T20"/>
    <mergeCell ref="D22:M22"/>
    <mergeCell ref="D23:M23"/>
    <mergeCell ref="D24:M24"/>
    <mergeCell ref="Q14:Q24"/>
    <mergeCell ref="R14:T15"/>
  </mergeCells>
  <pageMargins left="0.23622047244094491" right="0.23622047244094491" top="0.74803149606299213" bottom="0.74803149606299213" header="0.31496062992125984" footer="0.31496062992125984"/>
  <pageSetup paperSize="9" scale="22" orientation="portrait" r:id="rId1"/>
  <headerFooter>
    <oddFooter>&amp;L&amp;8Doc Number: TEM-00254
Doc Owner: Lead Engineer - Operational Technology&amp;C&amp;8Version Date: 28/09/2023
Doc Approver: Team Leader Process &amp; Analysis&amp;R&amp;8Ver 4</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ADDB0-2658-4612-82AC-F88D9822D7B5}">
  <sheetPr>
    <pageSetUpPr fitToPage="1"/>
  </sheetPr>
  <dimension ref="A11:X38"/>
  <sheetViews>
    <sheetView showGridLines="0" zoomScaleNormal="100" workbookViewId="0">
      <selection activeCell="C11" sqref="C11"/>
    </sheetView>
  </sheetViews>
  <sheetFormatPr defaultRowHeight="15" x14ac:dyDescent="0.25"/>
  <cols>
    <col min="1" max="16384" width="9.140625" style="60"/>
  </cols>
  <sheetData>
    <row r="11" spans="1:24" x14ac:dyDescent="0.25">
      <c r="A11" s="58" t="s">
        <v>37</v>
      </c>
      <c r="B11" s="59"/>
      <c r="C11" s="59"/>
      <c r="D11" s="59"/>
      <c r="E11" s="59"/>
      <c r="F11" s="59"/>
      <c r="G11" s="59"/>
      <c r="H11" s="59"/>
      <c r="I11" s="59"/>
      <c r="J11" s="59"/>
      <c r="K11" s="59"/>
      <c r="L11" s="59"/>
      <c r="M11" s="59"/>
      <c r="N11" s="59"/>
      <c r="O11" s="59"/>
      <c r="P11" s="59"/>
      <c r="Q11" s="59"/>
      <c r="R11" s="59"/>
      <c r="S11" s="59"/>
      <c r="T11" s="59"/>
      <c r="U11" s="59"/>
      <c r="V11" s="59"/>
      <c r="W11" s="59"/>
      <c r="X11" s="59"/>
    </row>
    <row r="12" spans="1:24" x14ac:dyDescent="0.25">
      <c r="A12" s="59" t="s">
        <v>38</v>
      </c>
      <c r="B12" s="59"/>
      <c r="C12" s="59"/>
      <c r="D12" s="59"/>
      <c r="E12" s="59"/>
      <c r="F12" s="59"/>
      <c r="G12" s="59"/>
      <c r="H12" s="59"/>
      <c r="I12" s="59"/>
      <c r="J12" s="59"/>
      <c r="K12" s="59"/>
      <c r="L12" s="61"/>
      <c r="M12" s="61"/>
      <c r="N12" s="61"/>
      <c r="O12" s="61"/>
      <c r="P12" s="61"/>
      <c r="Q12" s="61"/>
      <c r="R12" s="61"/>
      <c r="S12" s="61"/>
      <c r="T12" s="61"/>
      <c r="U12" s="61"/>
      <c r="V12" s="61"/>
      <c r="W12" s="61"/>
      <c r="X12" s="61"/>
    </row>
    <row r="13" spans="1:24" x14ac:dyDescent="0.25">
      <c r="A13" s="59" t="s">
        <v>39</v>
      </c>
      <c r="B13" s="59" t="s">
        <v>40</v>
      </c>
      <c r="C13" s="59"/>
      <c r="D13" s="59"/>
      <c r="E13" s="59"/>
      <c r="F13" s="59"/>
      <c r="G13" s="59"/>
      <c r="H13" s="59"/>
      <c r="I13" s="59"/>
      <c r="J13" s="59"/>
      <c r="K13" s="59"/>
      <c r="L13" s="61"/>
      <c r="M13" s="61"/>
      <c r="N13" s="61"/>
      <c r="O13" s="61"/>
      <c r="P13" s="61"/>
      <c r="Q13" s="61"/>
      <c r="R13" s="61"/>
      <c r="S13" s="61"/>
      <c r="T13" s="61"/>
      <c r="U13" s="61"/>
      <c r="V13" s="61"/>
      <c r="W13" s="61"/>
      <c r="X13" s="61"/>
    </row>
    <row r="14" spans="1:24" x14ac:dyDescent="0.25">
      <c r="A14" s="59" t="s">
        <v>41</v>
      </c>
      <c r="B14" s="59" t="s">
        <v>42</v>
      </c>
      <c r="C14" s="59"/>
      <c r="D14" s="59"/>
      <c r="E14" s="59"/>
      <c r="F14" s="59"/>
      <c r="G14" s="59"/>
      <c r="H14" s="59"/>
      <c r="I14" s="59"/>
      <c r="J14" s="59"/>
      <c r="K14" s="59"/>
      <c r="L14" s="61"/>
      <c r="M14" s="61"/>
      <c r="N14" s="61"/>
      <c r="O14" s="61"/>
      <c r="P14" s="61"/>
      <c r="Q14" s="61"/>
      <c r="R14" s="61"/>
      <c r="S14" s="61"/>
      <c r="T14" s="61"/>
      <c r="U14" s="61"/>
      <c r="V14" s="61"/>
      <c r="W14" s="61"/>
      <c r="X14" s="61"/>
    </row>
    <row r="15" spans="1:24" x14ac:dyDescent="0.25">
      <c r="A15" s="59"/>
      <c r="B15" s="59" t="s">
        <v>43</v>
      </c>
      <c r="C15" s="59"/>
      <c r="D15" s="59"/>
      <c r="E15" s="59"/>
      <c r="F15" s="59"/>
      <c r="G15" s="59"/>
      <c r="H15" s="59"/>
      <c r="I15" s="59"/>
      <c r="J15" s="59"/>
      <c r="K15" s="59"/>
      <c r="L15" s="61"/>
      <c r="M15" s="61"/>
      <c r="N15" s="61"/>
      <c r="O15" s="61"/>
      <c r="P15" s="61"/>
      <c r="Q15" s="61"/>
      <c r="R15" s="61"/>
      <c r="S15" s="61"/>
      <c r="T15" s="61"/>
      <c r="U15" s="61"/>
      <c r="V15" s="61"/>
      <c r="W15" s="61"/>
      <c r="X15" s="61"/>
    </row>
    <row r="16" spans="1:24" x14ac:dyDescent="0.25">
      <c r="A16" s="59" t="s">
        <v>44</v>
      </c>
      <c r="B16" s="59" t="s">
        <v>45</v>
      </c>
      <c r="C16" s="59"/>
      <c r="D16" s="59"/>
      <c r="E16" s="59"/>
      <c r="F16" s="59"/>
      <c r="G16" s="59"/>
      <c r="H16" s="59"/>
      <c r="I16" s="59"/>
      <c r="J16" s="59"/>
      <c r="K16" s="59"/>
      <c r="L16" s="61"/>
      <c r="M16" s="61"/>
      <c r="N16" s="61"/>
      <c r="O16" s="61"/>
      <c r="P16" s="61"/>
      <c r="Q16" s="61"/>
      <c r="R16" s="61"/>
      <c r="S16" s="61"/>
      <c r="T16" s="61"/>
      <c r="U16" s="61"/>
      <c r="V16" s="61"/>
      <c r="W16" s="61"/>
      <c r="X16" s="61"/>
    </row>
    <row r="17" spans="1:24" x14ac:dyDescent="0.25">
      <c r="A17" s="59" t="s">
        <v>46</v>
      </c>
      <c r="B17" s="59" t="s">
        <v>47</v>
      </c>
      <c r="C17" s="59"/>
      <c r="D17" s="59"/>
      <c r="E17" s="59"/>
      <c r="F17" s="59"/>
      <c r="G17" s="59"/>
      <c r="H17" s="59"/>
      <c r="I17" s="59"/>
      <c r="J17" s="59"/>
      <c r="K17" s="59"/>
      <c r="L17" s="61"/>
      <c r="M17" s="61"/>
      <c r="N17" s="61"/>
      <c r="O17" s="61"/>
      <c r="P17" s="61"/>
      <c r="Q17" s="61"/>
      <c r="R17" s="61"/>
      <c r="S17" s="61"/>
      <c r="T17" s="61"/>
      <c r="U17" s="61"/>
      <c r="V17" s="61"/>
      <c r="W17" s="61"/>
      <c r="X17" s="61"/>
    </row>
    <row r="18" spans="1:24" x14ac:dyDescent="0.25">
      <c r="A18" s="59"/>
      <c r="B18" s="59" t="s">
        <v>48</v>
      </c>
      <c r="C18" s="59"/>
      <c r="D18" s="59"/>
      <c r="E18" s="59"/>
      <c r="F18" s="59"/>
      <c r="G18" s="59"/>
      <c r="H18" s="59"/>
      <c r="I18" s="59"/>
      <c r="J18" s="59"/>
      <c r="K18" s="59"/>
      <c r="L18" s="61"/>
      <c r="M18" s="61"/>
      <c r="N18" s="61"/>
      <c r="O18" s="61"/>
      <c r="P18" s="61"/>
      <c r="Q18" s="61"/>
      <c r="R18" s="61"/>
      <c r="S18" s="61"/>
      <c r="T18" s="61"/>
      <c r="U18" s="61"/>
      <c r="V18" s="61"/>
      <c r="W18" s="61"/>
      <c r="X18" s="61"/>
    </row>
    <row r="19" spans="1:24" x14ac:dyDescent="0.25">
      <c r="A19" s="59" t="s">
        <v>49</v>
      </c>
      <c r="B19" s="59" t="s">
        <v>50</v>
      </c>
      <c r="C19" s="59"/>
      <c r="D19" s="59"/>
      <c r="E19" s="59"/>
      <c r="F19" s="59"/>
      <c r="G19" s="59"/>
      <c r="H19" s="59"/>
      <c r="I19" s="59"/>
      <c r="J19" s="59"/>
      <c r="K19" s="59"/>
      <c r="L19" s="61"/>
      <c r="M19" s="61"/>
      <c r="N19" s="61"/>
      <c r="O19" s="61"/>
      <c r="P19" s="61"/>
      <c r="Q19" s="61"/>
      <c r="R19" s="61"/>
      <c r="S19" s="61"/>
      <c r="T19" s="61"/>
      <c r="U19" s="61"/>
      <c r="V19" s="61"/>
      <c r="W19" s="61"/>
      <c r="X19" s="61"/>
    </row>
    <row r="20" spans="1:24" x14ac:dyDescent="0.25">
      <c r="A20" s="59" t="s">
        <v>51</v>
      </c>
      <c r="B20" s="59" t="s">
        <v>52</v>
      </c>
      <c r="C20" s="59"/>
      <c r="D20" s="59"/>
      <c r="E20" s="59"/>
      <c r="F20" s="59"/>
      <c r="G20" s="59"/>
      <c r="H20" s="59"/>
      <c r="I20" s="59"/>
      <c r="J20" s="59"/>
      <c r="K20" s="59"/>
      <c r="L20" s="61"/>
      <c r="M20" s="61"/>
      <c r="N20" s="61"/>
      <c r="O20" s="61"/>
      <c r="P20" s="61"/>
      <c r="Q20" s="61"/>
      <c r="R20" s="61"/>
      <c r="S20" s="61"/>
      <c r="T20" s="61"/>
      <c r="U20" s="61"/>
      <c r="V20" s="61"/>
      <c r="W20" s="61"/>
      <c r="X20" s="61"/>
    </row>
    <row r="21" spans="1:24" x14ac:dyDescent="0.25">
      <c r="A21" s="59" t="s">
        <v>53</v>
      </c>
      <c r="B21" s="59" t="s">
        <v>54</v>
      </c>
      <c r="C21" s="59"/>
      <c r="D21" s="59"/>
      <c r="E21" s="59"/>
      <c r="F21" s="59"/>
      <c r="G21" s="59"/>
      <c r="H21" s="59"/>
      <c r="I21" s="59"/>
      <c r="J21" s="59"/>
      <c r="K21" s="59"/>
      <c r="L21" s="61"/>
      <c r="M21" s="61"/>
      <c r="N21" s="61"/>
      <c r="O21" s="61"/>
      <c r="P21" s="61"/>
      <c r="Q21" s="61"/>
      <c r="R21" s="61"/>
      <c r="S21" s="61"/>
      <c r="T21" s="61"/>
      <c r="U21" s="61"/>
      <c r="V21" s="61"/>
      <c r="W21" s="61"/>
      <c r="X21" s="61"/>
    </row>
    <row r="22" spans="1:24" x14ac:dyDescent="0.25">
      <c r="A22" s="59"/>
      <c r="B22" s="59" t="s">
        <v>55</v>
      </c>
      <c r="C22" s="59"/>
      <c r="D22" s="59"/>
      <c r="E22" s="59"/>
      <c r="F22" s="59"/>
      <c r="G22" s="59"/>
      <c r="H22" s="59"/>
      <c r="I22" s="59"/>
      <c r="J22" s="59"/>
      <c r="K22" s="59"/>
      <c r="L22" s="61"/>
      <c r="M22" s="61"/>
      <c r="N22" s="61"/>
      <c r="O22" s="61"/>
      <c r="P22" s="61"/>
      <c r="Q22" s="61"/>
      <c r="R22" s="61"/>
      <c r="S22" s="61"/>
      <c r="T22" s="61"/>
      <c r="U22" s="61"/>
      <c r="V22" s="61"/>
      <c r="W22" s="61"/>
      <c r="X22" s="61"/>
    </row>
    <row r="23" spans="1:24" x14ac:dyDescent="0.25">
      <c r="A23" s="59"/>
      <c r="B23" s="59" t="s">
        <v>56</v>
      </c>
      <c r="C23" s="59"/>
      <c r="D23" s="59" t="s">
        <v>57</v>
      </c>
      <c r="E23" s="59"/>
      <c r="F23" s="59"/>
      <c r="G23" s="59"/>
      <c r="H23" s="59"/>
      <c r="I23" s="59"/>
      <c r="J23" s="59"/>
      <c r="K23" s="59"/>
      <c r="L23" s="59"/>
      <c r="M23" s="59"/>
      <c r="N23" s="59"/>
      <c r="O23" s="59"/>
      <c r="P23" s="59"/>
      <c r="Q23" s="59"/>
      <c r="R23" s="59"/>
      <c r="S23" s="59"/>
      <c r="T23" s="59"/>
      <c r="U23" s="59"/>
      <c r="V23" s="59"/>
      <c r="W23" s="59"/>
      <c r="X23" s="59"/>
    </row>
    <row r="24" spans="1:24" x14ac:dyDescent="0.25">
      <c r="A24" s="59"/>
      <c r="B24" s="59" t="s">
        <v>58</v>
      </c>
      <c r="C24" s="59"/>
      <c r="D24" s="59" t="s">
        <v>59</v>
      </c>
      <c r="E24" s="59"/>
      <c r="F24" s="59"/>
      <c r="G24" s="59"/>
      <c r="H24" s="59"/>
      <c r="I24" s="59"/>
      <c r="J24" s="59"/>
      <c r="K24" s="59"/>
      <c r="L24" s="59"/>
      <c r="M24" s="59"/>
      <c r="N24" s="59"/>
      <c r="O24" s="59"/>
      <c r="P24" s="59"/>
      <c r="Q24" s="59"/>
      <c r="R24" s="59"/>
      <c r="S24" s="59"/>
      <c r="T24" s="59"/>
      <c r="U24" s="59"/>
      <c r="V24" s="59"/>
      <c r="W24" s="59"/>
      <c r="X24" s="59"/>
    </row>
    <row r="25" spans="1:24" x14ac:dyDescent="0.25">
      <c r="A25" s="59"/>
      <c r="B25" s="59" t="s">
        <v>60</v>
      </c>
      <c r="C25" s="59"/>
      <c r="D25" s="59" t="s">
        <v>61</v>
      </c>
      <c r="E25" s="59"/>
      <c r="F25" s="59"/>
      <c r="G25" s="59"/>
      <c r="H25" s="59"/>
      <c r="I25" s="59"/>
      <c r="J25" s="59"/>
      <c r="K25" s="59"/>
      <c r="L25" s="59"/>
      <c r="M25" s="59"/>
      <c r="N25" s="59"/>
      <c r="O25" s="59"/>
      <c r="P25" s="59"/>
      <c r="Q25" s="59"/>
      <c r="R25" s="59"/>
      <c r="S25" s="59"/>
      <c r="T25" s="59"/>
      <c r="U25" s="59"/>
      <c r="V25" s="59"/>
      <c r="W25" s="59"/>
      <c r="X25" s="59"/>
    </row>
    <row r="26" spans="1:24" x14ac:dyDescent="0.25">
      <c r="A26" s="59"/>
      <c r="B26" s="59" t="s">
        <v>62</v>
      </c>
      <c r="C26" s="59"/>
      <c r="D26" s="59" t="s">
        <v>63</v>
      </c>
      <c r="E26" s="59"/>
      <c r="F26" s="59"/>
      <c r="G26" s="59"/>
      <c r="H26" s="59"/>
      <c r="I26" s="59"/>
      <c r="J26" s="59"/>
      <c r="K26" s="59"/>
      <c r="L26" s="59"/>
      <c r="M26" s="59"/>
      <c r="N26" s="59"/>
      <c r="O26" s="59"/>
      <c r="P26" s="59"/>
      <c r="Q26" s="59"/>
      <c r="R26" s="59"/>
      <c r="S26" s="59"/>
      <c r="T26" s="59"/>
      <c r="U26" s="59"/>
      <c r="V26" s="59"/>
      <c r="W26" s="59"/>
      <c r="X26" s="59"/>
    </row>
    <row r="27" spans="1:24" x14ac:dyDescent="0.25">
      <c r="A27" s="59"/>
      <c r="B27" s="59" t="s">
        <v>64</v>
      </c>
      <c r="C27" s="59"/>
      <c r="D27" s="59" t="s">
        <v>65</v>
      </c>
      <c r="E27" s="59"/>
      <c r="F27" s="59"/>
      <c r="G27" s="59"/>
      <c r="H27" s="59"/>
      <c r="I27" s="59"/>
      <c r="J27" s="59"/>
      <c r="K27" s="59"/>
      <c r="L27" s="59"/>
      <c r="M27" s="59"/>
      <c r="N27" s="59"/>
      <c r="O27" s="59"/>
      <c r="P27" s="59"/>
      <c r="Q27" s="59"/>
      <c r="R27" s="59"/>
      <c r="S27" s="59"/>
      <c r="T27" s="59"/>
      <c r="U27" s="59"/>
      <c r="V27" s="59"/>
      <c r="W27" s="59"/>
      <c r="X27" s="59"/>
    </row>
    <row r="28" spans="1:24" x14ac:dyDescent="0.25">
      <c r="A28" s="59"/>
      <c r="B28" s="59" t="s">
        <v>66</v>
      </c>
      <c r="C28" s="59"/>
      <c r="D28" s="59" t="s">
        <v>67</v>
      </c>
      <c r="E28" s="59"/>
      <c r="F28" s="59"/>
      <c r="G28" s="59"/>
      <c r="H28" s="59"/>
      <c r="I28" s="59"/>
      <c r="J28" s="59"/>
      <c r="K28" s="59"/>
      <c r="L28" s="59"/>
      <c r="M28" s="59"/>
      <c r="N28" s="59"/>
      <c r="O28" s="59"/>
      <c r="P28" s="59"/>
      <c r="Q28" s="59"/>
      <c r="R28" s="59"/>
      <c r="S28" s="59"/>
      <c r="T28" s="59"/>
      <c r="U28" s="59"/>
      <c r="V28" s="59"/>
      <c r="W28" s="59"/>
      <c r="X28" s="59"/>
    </row>
    <row r="29" spans="1:24" x14ac:dyDescent="0.25">
      <c r="A29" s="59" t="s">
        <v>68</v>
      </c>
      <c r="B29" s="59" t="s">
        <v>69</v>
      </c>
      <c r="C29" s="59"/>
      <c r="D29" s="59"/>
      <c r="E29" s="59"/>
      <c r="F29" s="59"/>
      <c r="G29" s="59"/>
      <c r="H29" s="59"/>
      <c r="I29" s="59"/>
      <c r="J29" s="59"/>
      <c r="K29" s="59"/>
      <c r="L29" s="59"/>
      <c r="M29" s="59"/>
      <c r="N29" s="59"/>
      <c r="O29" s="59"/>
      <c r="P29" s="59"/>
      <c r="Q29" s="59"/>
      <c r="R29" s="59"/>
      <c r="S29" s="59"/>
      <c r="T29" s="59"/>
      <c r="U29" s="59"/>
      <c r="V29" s="59"/>
      <c r="W29" s="59"/>
      <c r="X29" s="59"/>
    </row>
    <row r="30" spans="1:24" x14ac:dyDescent="0.25">
      <c r="A30" s="59"/>
      <c r="B30" s="59"/>
      <c r="C30" s="59"/>
      <c r="D30" s="59"/>
      <c r="E30" s="59"/>
      <c r="F30" s="59"/>
      <c r="G30" s="59"/>
      <c r="H30" s="59"/>
      <c r="I30" s="59"/>
      <c r="J30" s="59"/>
      <c r="K30" s="59"/>
      <c r="L30" s="59"/>
      <c r="M30" s="59"/>
      <c r="N30" s="59"/>
      <c r="O30" s="59"/>
      <c r="P30" s="59"/>
      <c r="Q30" s="59"/>
      <c r="R30" s="59"/>
      <c r="S30" s="59"/>
      <c r="T30" s="59"/>
      <c r="U30" s="59"/>
      <c r="V30" s="59"/>
      <c r="W30" s="59"/>
      <c r="X30" s="59"/>
    </row>
    <row r="31" spans="1:24" x14ac:dyDescent="0.25">
      <c r="A31" s="59" t="s">
        <v>70</v>
      </c>
      <c r="B31" s="59" t="s">
        <v>71</v>
      </c>
      <c r="C31" s="59"/>
      <c r="D31" s="59"/>
      <c r="E31" s="59"/>
      <c r="F31" s="59"/>
      <c r="G31" s="59"/>
      <c r="H31" s="59"/>
      <c r="I31" s="59"/>
      <c r="J31" s="59"/>
      <c r="K31" s="59"/>
      <c r="L31" s="59"/>
      <c r="M31" s="59"/>
      <c r="N31" s="59"/>
      <c r="O31" s="59"/>
      <c r="P31" s="59"/>
      <c r="Q31" s="59"/>
      <c r="R31" s="59"/>
      <c r="S31" s="59"/>
      <c r="T31" s="59"/>
      <c r="U31" s="59"/>
      <c r="V31" s="59"/>
      <c r="W31" s="59"/>
      <c r="X31" s="59"/>
    </row>
    <row r="32" spans="1:24" x14ac:dyDescent="0.25">
      <c r="A32" s="59"/>
      <c r="B32" s="59" t="s">
        <v>72</v>
      </c>
      <c r="C32" s="59"/>
      <c r="D32" s="59"/>
      <c r="E32" s="59"/>
      <c r="F32" s="59"/>
      <c r="G32" s="59"/>
      <c r="H32" s="59"/>
      <c r="I32" s="59"/>
      <c r="J32" s="59"/>
      <c r="K32" s="59"/>
      <c r="L32" s="59"/>
      <c r="M32" s="59"/>
      <c r="N32" s="59"/>
      <c r="O32" s="59"/>
      <c r="P32" s="59"/>
      <c r="Q32" s="59"/>
      <c r="R32" s="59"/>
      <c r="S32" s="59"/>
      <c r="T32" s="59"/>
      <c r="U32" s="59"/>
      <c r="V32" s="59"/>
      <c r="W32" s="59"/>
      <c r="X32" s="59"/>
    </row>
    <row r="33" spans="1:24" x14ac:dyDescent="0.25">
      <c r="A33" s="59"/>
      <c r="B33" s="59"/>
      <c r="C33" s="59"/>
      <c r="D33" s="59"/>
      <c r="E33" s="59"/>
      <c r="F33" s="59"/>
      <c r="G33" s="59"/>
      <c r="H33" s="59"/>
      <c r="I33" s="59"/>
      <c r="J33" s="59"/>
      <c r="K33" s="59"/>
      <c r="L33" s="59"/>
      <c r="M33" s="59"/>
      <c r="N33" s="59"/>
      <c r="O33" s="59"/>
      <c r="P33" s="59"/>
      <c r="Q33" s="59"/>
      <c r="R33" s="59"/>
      <c r="S33" s="59"/>
      <c r="T33" s="59"/>
      <c r="U33" s="59"/>
      <c r="V33" s="59"/>
      <c r="W33" s="59"/>
      <c r="X33" s="59"/>
    </row>
    <row r="36" spans="1:24" x14ac:dyDescent="0.25">
      <c r="M36" s="62"/>
      <c r="N36" s="62"/>
      <c r="O36" s="62"/>
      <c r="P36" s="62"/>
      <c r="Q36" s="62"/>
      <c r="R36" s="62"/>
    </row>
    <row r="37" spans="1:24" x14ac:dyDescent="0.25">
      <c r="M37" s="62"/>
      <c r="N37" s="62"/>
      <c r="O37" s="62"/>
      <c r="P37" s="62"/>
      <c r="Q37" s="62"/>
      <c r="R37" s="62"/>
      <c r="T37" s="63"/>
    </row>
    <row r="38" spans="1:24" x14ac:dyDescent="0.25">
      <c r="M38" s="62"/>
      <c r="N38" s="62"/>
      <c r="O38" s="62"/>
      <c r="P38" s="62"/>
      <c r="Q38" s="62"/>
      <c r="R38" s="62"/>
    </row>
  </sheetData>
  <pageMargins left="0.23622047244094491" right="0.23622047244094491" top="0.74803149606299213" bottom="0.74803149606299213" header="0.31496062992125984" footer="0.31496062992125984"/>
  <pageSetup paperSize="9" scale="45" orientation="portrait" r:id="rId1"/>
  <headerFooter>
    <oddFooter>&amp;L&amp;8Doc Number: TEM-00254
Doc Owner: Lead Engineer - Operational Technology&amp;C&amp;8Version Date: 28/09/2023
Doc Approver: Team Leader Process &amp; Analysis&amp;R&amp;8Ver 4</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9928F-97E7-45BC-8542-E875935C535B}">
  <sheetPr>
    <pageSetUpPr fitToPage="1"/>
  </sheetPr>
  <dimension ref="A10:AZ59"/>
  <sheetViews>
    <sheetView showGridLines="0" zoomScale="70" zoomScaleNormal="70" workbookViewId="0">
      <selection activeCell="C11" sqref="C11"/>
    </sheetView>
  </sheetViews>
  <sheetFormatPr defaultRowHeight="15" outlineLevelRow="1" outlineLevelCol="1" x14ac:dyDescent="0.25"/>
  <cols>
    <col min="1" max="1" width="5.140625" style="63" customWidth="1"/>
    <col min="2" max="2" width="14.85546875" style="63" customWidth="1"/>
    <col min="3" max="3" width="23" style="63" customWidth="1"/>
    <col min="4" max="4" width="14.7109375" style="63" bestFit="1" customWidth="1"/>
    <col min="5" max="5" width="14.7109375" style="63" customWidth="1"/>
    <col min="6" max="6" width="37.85546875" style="63" customWidth="1"/>
    <col min="7" max="7" width="43.7109375" style="62" customWidth="1" outlineLevel="1"/>
    <col min="8" max="8" width="7.140625" style="62" customWidth="1" outlineLevel="1"/>
    <col min="9" max="13" width="11.28515625" style="62" customWidth="1" outlineLevel="1"/>
    <col min="14" max="14" width="12.140625" style="65" customWidth="1" outlineLevel="1"/>
    <col min="15" max="15" width="15.5703125" style="65" customWidth="1" outlineLevel="1"/>
    <col min="16" max="16" width="15.140625" style="62" customWidth="1" outlineLevel="1"/>
    <col min="17" max="17" width="16.5703125" style="62" customWidth="1"/>
    <col min="18" max="18" width="8.28515625" style="66" customWidth="1" outlineLevel="1"/>
    <col min="19" max="19" width="11.5703125" style="65" customWidth="1"/>
    <col min="20" max="20" width="14.42578125" style="65" customWidth="1"/>
    <col min="21" max="21" width="12" style="65" customWidth="1"/>
    <col min="22" max="23" width="10.7109375" style="65" customWidth="1"/>
    <col min="24" max="24" width="10.7109375" style="60" customWidth="1"/>
    <col min="25" max="28" width="10.7109375" style="65" customWidth="1"/>
    <col min="29" max="29" width="9.140625" style="60"/>
    <col min="30" max="30" width="10.7109375" style="60" customWidth="1"/>
    <col min="31" max="31" width="10.7109375" style="65" customWidth="1"/>
    <col min="32" max="32" width="24.42578125" style="66" bestFit="1" customWidth="1"/>
    <col min="33" max="33" width="25.7109375" style="66" customWidth="1"/>
    <col min="34" max="34" width="25.7109375" style="65" customWidth="1"/>
    <col min="35" max="35" width="50.7109375" style="65" customWidth="1"/>
    <col min="36" max="36" width="25.7109375" style="67" customWidth="1"/>
    <col min="37" max="37" width="9.140625" style="60"/>
    <col min="38" max="16384" width="9.140625" style="65"/>
  </cols>
  <sheetData>
    <row r="10" spans="1:21" ht="26.25" x14ac:dyDescent="0.4">
      <c r="A10" s="64" t="s">
        <v>37</v>
      </c>
      <c r="B10" s="64"/>
      <c r="H10" s="63"/>
      <c r="I10" s="63"/>
      <c r="J10" s="63"/>
      <c r="K10" s="63"/>
      <c r="L10" s="63"/>
      <c r="M10" s="63"/>
      <c r="N10" s="63"/>
      <c r="O10" s="63"/>
      <c r="R10" s="62"/>
      <c r="S10" s="62"/>
      <c r="T10" s="62"/>
      <c r="U10" s="62"/>
    </row>
    <row r="11" spans="1:21" outlineLevel="1" x14ac:dyDescent="0.25">
      <c r="A11" s="65"/>
      <c r="B11" s="65"/>
      <c r="C11" s="65"/>
      <c r="D11" s="65"/>
      <c r="E11" s="65"/>
      <c r="F11" s="65"/>
      <c r="G11" s="65"/>
      <c r="H11" s="63"/>
      <c r="I11" s="191" t="s">
        <v>73</v>
      </c>
      <c r="J11" s="192"/>
      <c r="K11" s="68"/>
      <c r="L11" s="69"/>
      <c r="M11" s="69"/>
      <c r="N11" s="69"/>
      <c r="O11" s="68"/>
      <c r="P11" s="68"/>
      <c r="Q11" s="68"/>
      <c r="R11" s="68"/>
      <c r="S11" s="70" t="s">
        <v>74</v>
      </c>
      <c r="T11" s="68"/>
      <c r="U11" s="68"/>
    </row>
    <row r="12" spans="1:21" outlineLevel="1" x14ac:dyDescent="0.25">
      <c r="A12" s="65"/>
      <c r="B12" s="65"/>
      <c r="C12" s="65"/>
      <c r="D12" s="65"/>
      <c r="E12" s="65"/>
      <c r="F12" s="65"/>
      <c r="G12" s="65"/>
      <c r="H12" s="63"/>
      <c r="I12" s="71">
        <v>0</v>
      </c>
      <c r="J12" s="72" t="s">
        <v>75</v>
      </c>
      <c r="K12" s="69"/>
      <c r="L12" s="69"/>
      <c r="M12" s="69"/>
      <c r="N12" s="69"/>
      <c r="O12" s="69"/>
      <c r="P12" s="69"/>
      <c r="Q12" s="69"/>
      <c r="R12" s="69"/>
      <c r="S12" s="73">
        <f>R13</f>
        <v>36</v>
      </c>
      <c r="T12" s="69"/>
      <c r="U12" s="69"/>
    </row>
    <row r="13" spans="1:21" outlineLevel="1" x14ac:dyDescent="0.25">
      <c r="A13" s="65"/>
      <c r="B13" s="65"/>
      <c r="C13" s="65"/>
      <c r="D13" s="65"/>
      <c r="E13" s="65"/>
      <c r="F13" s="65"/>
      <c r="G13" s="65"/>
      <c r="H13" s="63"/>
      <c r="I13" s="74">
        <v>1</v>
      </c>
      <c r="J13" s="75" t="s">
        <v>76</v>
      </c>
      <c r="K13" s="69"/>
      <c r="L13" s="69"/>
      <c r="M13" s="69"/>
      <c r="N13" s="69"/>
      <c r="O13" s="69"/>
      <c r="P13" s="69"/>
      <c r="Q13" s="69"/>
      <c r="R13" s="73">
        <f>COUNT(Table1[Alarm Priority])</f>
        <v>36</v>
      </c>
      <c r="S13" s="70" t="s">
        <v>77</v>
      </c>
      <c r="T13" s="70" t="s">
        <v>78</v>
      </c>
      <c r="U13" s="69"/>
    </row>
    <row r="14" spans="1:21" outlineLevel="1" x14ac:dyDescent="0.25">
      <c r="A14" s="65"/>
      <c r="B14" s="65"/>
      <c r="C14" s="65"/>
      <c r="D14" s="65"/>
      <c r="E14" s="65"/>
      <c r="F14" s="65"/>
      <c r="G14" s="65"/>
      <c r="H14" s="63"/>
      <c r="I14" s="74">
        <v>2</v>
      </c>
      <c r="J14" s="75" t="s">
        <v>79</v>
      </c>
      <c r="K14" s="69"/>
      <c r="L14" s="69"/>
      <c r="M14" s="69"/>
      <c r="N14" s="69"/>
      <c r="O14" s="69"/>
      <c r="P14" s="69"/>
      <c r="Q14" s="69"/>
      <c r="R14" s="76">
        <f>COUNTIF(Worksheet!S24:S59, "1")</f>
        <v>1</v>
      </c>
      <c r="S14" s="77">
        <f>CEILING($R$13*0.01,1)</f>
        <v>1</v>
      </c>
      <c r="T14" s="78" t="s">
        <v>80</v>
      </c>
      <c r="U14" s="69"/>
    </row>
    <row r="15" spans="1:21" outlineLevel="1" x14ac:dyDescent="0.25">
      <c r="A15" s="65"/>
      <c r="B15" s="65"/>
      <c r="C15" s="65"/>
      <c r="D15" s="65"/>
      <c r="E15" s="65"/>
      <c r="F15" s="65"/>
      <c r="G15" s="65"/>
      <c r="H15" s="63"/>
      <c r="I15" s="74">
        <v>3</v>
      </c>
      <c r="J15" s="75" t="s">
        <v>81</v>
      </c>
      <c r="K15" s="69"/>
      <c r="L15" s="69"/>
      <c r="M15" s="69"/>
      <c r="N15" s="69"/>
      <c r="O15" s="69"/>
      <c r="P15" s="69"/>
      <c r="Q15" s="69"/>
      <c r="R15" s="76">
        <f>COUNTIF(Worksheet!S24:S59, "2")</f>
        <v>1</v>
      </c>
      <c r="S15" s="77">
        <f>CEILING($R$13*0.05,1)</f>
        <v>2</v>
      </c>
      <c r="T15" s="79" t="s">
        <v>82</v>
      </c>
      <c r="U15" s="69"/>
    </row>
    <row r="16" spans="1:21" outlineLevel="1" x14ac:dyDescent="0.25">
      <c r="A16" s="65"/>
      <c r="B16" s="65"/>
      <c r="C16" s="65"/>
      <c r="D16" s="65"/>
      <c r="E16" s="65"/>
      <c r="F16" s="65"/>
      <c r="G16" s="65"/>
      <c r="H16" s="63"/>
      <c r="I16" s="74">
        <v>4</v>
      </c>
      <c r="J16" s="75" t="s">
        <v>83</v>
      </c>
      <c r="K16" s="69"/>
      <c r="L16" s="69"/>
      <c r="M16" s="69"/>
      <c r="N16" s="69"/>
      <c r="O16" s="69"/>
      <c r="P16" s="69"/>
      <c r="Q16" s="69"/>
      <c r="R16" s="76">
        <f>COUNTIF(Worksheet!S24:S59, "3")</f>
        <v>6</v>
      </c>
      <c r="S16" s="77">
        <f>CEILING($R$13*0.15,1)</f>
        <v>6</v>
      </c>
      <c r="T16" s="80" t="s">
        <v>84</v>
      </c>
      <c r="U16" s="69"/>
    </row>
    <row r="17" spans="1:52" outlineLevel="1" x14ac:dyDescent="0.25">
      <c r="A17" s="65"/>
      <c r="B17" s="65"/>
      <c r="C17" s="65"/>
      <c r="D17" s="65"/>
      <c r="E17" s="65"/>
      <c r="F17" s="65"/>
      <c r="G17" s="65"/>
      <c r="H17" s="63"/>
      <c r="I17" s="74"/>
      <c r="J17" s="75"/>
      <c r="K17" s="69"/>
      <c r="L17" s="69"/>
      <c r="M17" s="69"/>
      <c r="N17" s="69"/>
      <c r="O17" s="69"/>
      <c r="P17" s="69"/>
      <c r="Q17" s="69"/>
      <c r="R17" s="76">
        <f>COUNTIF(Worksheet!S24:S59, "4")</f>
        <v>13</v>
      </c>
      <c r="S17" s="77">
        <f>CEILING($R$13*0.8,1)</f>
        <v>29</v>
      </c>
      <c r="T17" s="81" t="s">
        <v>85</v>
      </c>
      <c r="U17" s="69"/>
    </row>
    <row r="18" spans="1:52" outlineLevel="1" x14ac:dyDescent="0.25">
      <c r="A18" s="65"/>
      <c r="B18" s="65"/>
      <c r="C18" s="65"/>
      <c r="D18" s="65"/>
      <c r="E18" s="65"/>
      <c r="F18" s="65"/>
      <c r="G18" s="65"/>
      <c r="H18" s="63"/>
      <c r="I18" s="82">
        <v>5</v>
      </c>
      <c r="J18" s="83" t="s">
        <v>86</v>
      </c>
      <c r="K18" s="69"/>
      <c r="L18" s="69"/>
      <c r="M18" s="69"/>
      <c r="N18" s="69"/>
      <c r="O18" s="69"/>
      <c r="P18" s="69"/>
      <c r="Q18" s="69"/>
      <c r="R18" s="76">
        <f>COUNTIF(Worksheet!S24:S59, "5")</f>
        <v>15</v>
      </c>
      <c r="S18" s="73" t="s">
        <v>87</v>
      </c>
      <c r="T18" s="84" t="s">
        <v>75</v>
      </c>
      <c r="U18" s="69"/>
    </row>
    <row r="19" spans="1:52" outlineLevel="1" x14ac:dyDescent="0.25">
      <c r="A19" s="65"/>
      <c r="B19" s="65"/>
      <c r="C19" s="65"/>
      <c r="D19" s="65"/>
      <c r="E19" s="65"/>
      <c r="F19" s="65"/>
      <c r="G19" s="65"/>
      <c r="H19" s="63"/>
      <c r="I19" s="65"/>
      <c r="J19" s="65"/>
      <c r="K19" s="69"/>
      <c r="L19" s="69"/>
      <c r="M19" s="69"/>
      <c r="N19" s="69"/>
      <c r="O19" s="69"/>
      <c r="P19" s="69"/>
      <c r="Q19" s="69"/>
      <c r="R19" s="60"/>
      <c r="S19" s="60"/>
      <c r="T19" s="60"/>
      <c r="U19" s="69"/>
    </row>
    <row r="20" spans="1:52" outlineLevel="1" x14ac:dyDescent="0.25">
      <c r="A20" s="65"/>
      <c r="B20" s="65"/>
      <c r="C20" s="65"/>
      <c r="D20" s="65"/>
      <c r="E20" s="65"/>
      <c r="F20" s="65"/>
      <c r="G20" s="65"/>
      <c r="H20" s="63"/>
      <c r="I20" s="85"/>
      <c r="J20" s="86"/>
      <c r="K20" s="69"/>
      <c r="L20" s="69"/>
      <c r="M20" s="69"/>
      <c r="N20" s="69"/>
      <c r="O20" s="69"/>
      <c r="P20" s="69"/>
      <c r="Q20" s="69"/>
      <c r="R20" s="60"/>
      <c r="S20" s="60"/>
      <c r="T20" s="60"/>
      <c r="U20" s="69"/>
    </row>
    <row r="21" spans="1:52" outlineLevel="1" x14ac:dyDescent="0.25"/>
    <row r="22" spans="1:52" s="87" customFormat="1" ht="15.75" customHeight="1" outlineLevel="1" x14ac:dyDescent="0.25">
      <c r="G22" s="88"/>
      <c r="H22" s="89"/>
      <c r="I22" s="90"/>
      <c r="J22" s="90"/>
      <c r="K22" s="90"/>
      <c r="L22" s="90"/>
      <c r="M22" s="90"/>
      <c r="N22" s="90"/>
      <c r="P22" s="189"/>
      <c r="Q22" s="190"/>
      <c r="R22" s="88"/>
      <c r="AC22" s="88"/>
      <c r="AH22" s="91"/>
      <c r="AI22" s="69"/>
      <c r="AJ22" s="69"/>
      <c r="AK22" s="69"/>
      <c r="AL22" s="69"/>
      <c r="AM22" s="69"/>
      <c r="AN22" s="69"/>
    </row>
    <row r="23" spans="1:52" s="97" customFormat="1" ht="36" x14ac:dyDescent="0.2">
      <c r="A23" s="92" t="s">
        <v>88</v>
      </c>
      <c r="B23" s="92" t="s">
        <v>89</v>
      </c>
      <c r="C23" s="92" t="s">
        <v>90</v>
      </c>
      <c r="D23" s="93" t="s">
        <v>91</v>
      </c>
      <c r="E23" s="93" t="s">
        <v>92</v>
      </c>
      <c r="F23" s="93" t="s">
        <v>93</v>
      </c>
      <c r="G23" s="93" t="s">
        <v>94</v>
      </c>
      <c r="H23" s="93" t="s">
        <v>95</v>
      </c>
      <c r="I23" s="92" t="s">
        <v>96</v>
      </c>
      <c r="J23" s="92" t="s">
        <v>97</v>
      </c>
      <c r="K23" s="92" t="s">
        <v>98</v>
      </c>
      <c r="L23" s="92" t="s">
        <v>99</v>
      </c>
      <c r="M23" s="92" t="s">
        <v>100</v>
      </c>
      <c r="N23" s="92" t="s">
        <v>101</v>
      </c>
      <c r="O23" s="94" t="s">
        <v>102</v>
      </c>
      <c r="P23" s="94" t="s">
        <v>73</v>
      </c>
      <c r="Q23" s="92" t="s">
        <v>103</v>
      </c>
      <c r="R23" s="95" t="s">
        <v>104</v>
      </c>
      <c r="S23" s="92" t="s">
        <v>105</v>
      </c>
      <c r="T23" s="92" t="s">
        <v>106</v>
      </c>
      <c r="U23" s="92" t="s">
        <v>107</v>
      </c>
      <c r="V23" s="92" t="s">
        <v>108</v>
      </c>
      <c r="W23" s="92" t="s">
        <v>109</v>
      </c>
      <c r="X23" s="92" t="s">
        <v>110</v>
      </c>
      <c r="Y23" s="92" t="s">
        <v>111</v>
      </c>
      <c r="Z23" s="92" t="s">
        <v>112</v>
      </c>
      <c r="AA23" s="92" t="s">
        <v>113</v>
      </c>
      <c r="AB23" s="92" t="s">
        <v>114</v>
      </c>
      <c r="AC23" s="92" t="s">
        <v>115</v>
      </c>
      <c r="AD23" s="92" t="s">
        <v>116</v>
      </c>
      <c r="AE23" s="92" t="s">
        <v>117</v>
      </c>
      <c r="AF23" s="92" t="s">
        <v>118</v>
      </c>
      <c r="AG23" s="92" t="s">
        <v>119</v>
      </c>
      <c r="AH23" s="92" t="s">
        <v>120</v>
      </c>
      <c r="AI23" s="96"/>
      <c r="AJ23" s="96"/>
      <c r="AK23" s="96"/>
      <c r="AL23" s="96"/>
      <c r="AM23" s="96"/>
      <c r="AN23" s="96"/>
      <c r="AO23" s="96"/>
      <c r="AP23" s="96"/>
      <c r="AQ23" s="96"/>
      <c r="AR23" s="96"/>
      <c r="AS23" s="96"/>
      <c r="AT23" s="96"/>
      <c r="AU23" s="96"/>
      <c r="AV23" s="96"/>
      <c r="AW23" s="96"/>
      <c r="AX23" s="96"/>
      <c r="AY23" s="96"/>
      <c r="AZ23" s="96"/>
    </row>
    <row r="24" spans="1:52" s="107" customFormat="1" ht="12" customHeight="1" x14ac:dyDescent="0.25">
      <c r="A24" s="98"/>
      <c r="B24" s="99"/>
      <c r="C24" s="77" t="s">
        <v>121</v>
      </c>
      <c r="D24" s="99" t="s">
        <v>122</v>
      </c>
      <c r="E24" s="100" t="s">
        <v>123</v>
      </c>
      <c r="F24" s="100" t="s">
        <v>124</v>
      </c>
      <c r="G24" s="99" t="s">
        <v>125</v>
      </c>
      <c r="H24" s="99" t="s">
        <v>126</v>
      </c>
      <c r="I24" s="77">
        <v>2</v>
      </c>
      <c r="J24" s="77">
        <v>1</v>
      </c>
      <c r="K24" s="77">
        <v>3</v>
      </c>
      <c r="L24" s="77">
        <v>2</v>
      </c>
      <c r="M24" s="77">
        <v>1</v>
      </c>
      <c r="N24" s="77">
        <v>2</v>
      </c>
      <c r="O24" s="73">
        <f>IF(Table1[[#This Row],[Type]]="Event",0,MAX(I24:N24))</f>
        <v>3</v>
      </c>
      <c r="P24" s="73" t="str">
        <f>VLOOKUP(O24,Worksheet!$I$12:$J$19,2)</f>
        <v>Moderate</v>
      </c>
      <c r="Q24" s="99" t="s">
        <v>127</v>
      </c>
      <c r="R24" s="101">
        <f>IF(Table1[[#This Row],[Required Response Time]]="Within 1 Minute",50,IF(Table1[[#This Row],[Required Response Time]]="Within 5 Minutes",40,IF(Table1[[#This Row],[Required Response Time]]="Within 15 Minutes",26,IF(Table1[[#This Row],[Required Response Time]]="Within Hours",18,1))))*Table1[[#This Row],[Highest Consequence Rating]]</f>
        <v>78</v>
      </c>
      <c r="S24" s="102">
        <f>IF(Table1[[#This Row],[Calc]]&lt;10,5,IF(AND(Table1[[#This Row],[Calc]]&gt;=10,Table1[[#This Row],[Calc]]&lt;=36),4,IF(AND(Table1[[#This Row],[Calc]]&gt;=40,Table1[[#This Row],[Calc]]&lt;=80),3,IF(AND(Table1[[#This Row],[Calc]]&gt;=81,Table1[[#This Row],[Calc]]&lt;=160),2,1))))</f>
        <v>3</v>
      </c>
      <c r="T24" s="103" t="s">
        <v>128</v>
      </c>
      <c r="U24" s="103" t="s">
        <v>129</v>
      </c>
      <c r="V24" s="103" t="s">
        <v>82</v>
      </c>
      <c r="W24" s="104" t="s">
        <v>130</v>
      </c>
      <c r="X24" s="104" t="s">
        <v>131</v>
      </c>
      <c r="Y24" s="104">
        <v>3</v>
      </c>
      <c r="Z24" s="105" t="s">
        <v>132</v>
      </c>
      <c r="AA24" s="104" t="s">
        <v>133</v>
      </c>
      <c r="AB24" s="104"/>
      <c r="AC24" s="104" t="s">
        <v>134</v>
      </c>
      <c r="AD24" s="104"/>
      <c r="AE24" s="106"/>
      <c r="AF24" s="106"/>
      <c r="AG24" s="106" t="s">
        <v>135</v>
      </c>
      <c r="AH24" s="106"/>
      <c r="AI24" s="87"/>
      <c r="AJ24" s="87"/>
      <c r="AK24" s="87"/>
      <c r="AL24" s="87"/>
      <c r="AM24" s="87"/>
      <c r="AN24" s="87"/>
      <c r="AO24" s="87"/>
      <c r="AP24" s="87"/>
      <c r="AQ24" s="87"/>
      <c r="AR24" s="87"/>
      <c r="AS24" s="87"/>
      <c r="AT24" s="87"/>
      <c r="AU24" s="87"/>
      <c r="AV24" s="87"/>
      <c r="AW24" s="87"/>
      <c r="AX24" s="87"/>
      <c r="AY24" s="87"/>
      <c r="AZ24" s="87"/>
    </row>
    <row r="25" spans="1:52" s="107" customFormat="1" ht="12" customHeight="1" x14ac:dyDescent="0.25">
      <c r="A25" s="104"/>
      <c r="B25" s="99"/>
      <c r="C25" s="77" t="s">
        <v>121</v>
      </c>
      <c r="D25" s="99" t="s">
        <v>136</v>
      </c>
      <c r="E25" s="100" t="s">
        <v>123</v>
      </c>
      <c r="F25" s="100" t="s">
        <v>124</v>
      </c>
      <c r="G25" s="99" t="s">
        <v>137</v>
      </c>
      <c r="H25" s="99" t="s">
        <v>126</v>
      </c>
      <c r="I25" s="77">
        <v>2</v>
      </c>
      <c r="J25" s="77">
        <v>1</v>
      </c>
      <c r="K25" s="77">
        <v>3</v>
      </c>
      <c r="L25" s="77">
        <v>2</v>
      </c>
      <c r="M25" s="77">
        <v>1</v>
      </c>
      <c r="N25" s="77">
        <v>2</v>
      </c>
      <c r="O25" s="73">
        <f>IF(Table1[[#This Row],[Type]]="Event",0,MAX(I25:N25))</f>
        <v>3</v>
      </c>
      <c r="P25" s="73" t="str">
        <f>VLOOKUP(O25,Worksheet!$I$12:$J$19,2)</f>
        <v>Moderate</v>
      </c>
      <c r="Q25" s="99"/>
      <c r="R25" s="101">
        <f>IF(Table1[[#This Row],[Required Response Time]]="Within 1 Minute",50,IF(Table1[[#This Row],[Required Response Time]]="Within 5 Minutes",40,IF(Table1[[#This Row],[Required Response Time]]="Within 15 Minutes",26,IF(Table1[[#This Row],[Required Response Time]]="Within Hours",18,1))))*Table1[[#This Row],[Highest Consequence Rating]]</f>
        <v>3</v>
      </c>
      <c r="S25" s="102">
        <f>IF(Table1[[#This Row],[Calc]]&lt;10,5,IF(AND(Table1[[#This Row],[Calc]]&gt;=10,Table1[[#This Row],[Calc]]&lt;=36),4,IF(AND(Table1[[#This Row],[Calc]]&gt;=40,Table1[[#This Row],[Calc]]&lt;=80),3,IF(AND(Table1[[#This Row],[Calc]]&gt;=81,Table1[[#This Row],[Calc]]&lt;=160),2,1))))</f>
        <v>5</v>
      </c>
      <c r="T25" s="103" t="s">
        <v>128</v>
      </c>
      <c r="U25" s="103" t="s">
        <v>129</v>
      </c>
      <c r="V25" s="103" t="s">
        <v>80</v>
      </c>
      <c r="W25" s="104" t="s">
        <v>130</v>
      </c>
      <c r="X25" s="104" t="s">
        <v>131</v>
      </c>
      <c r="Y25" s="104">
        <v>1</v>
      </c>
      <c r="Z25" s="108" t="s">
        <v>138</v>
      </c>
      <c r="AA25" s="104" t="s">
        <v>133</v>
      </c>
      <c r="AB25" s="104"/>
      <c r="AC25" s="104" t="s">
        <v>134</v>
      </c>
      <c r="AD25" s="104"/>
      <c r="AE25" s="106"/>
      <c r="AF25" s="106"/>
      <c r="AG25" s="106" t="s">
        <v>135</v>
      </c>
      <c r="AH25" s="106"/>
      <c r="AI25" s="87"/>
      <c r="AJ25" s="87"/>
      <c r="AK25" s="87"/>
      <c r="AL25" s="87"/>
      <c r="AM25" s="87"/>
      <c r="AN25" s="87"/>
      <c r="AO25" s="87"/>
      <c r="AP25" s="87"/>
      <c r="AQ25" s="87"/>
      <c r="AR25" s="87"/>
      <c r="AS25" s="87"/>
      <c r="AT25" s="87"/>
      <c r="AU25" s="87"/>
      <c r="AV25" s="87"/>
      <c r="AW25" s="87"/>
      <c r="AX25" s="87"/>
      <c r="AY25" s="87"/>
      <c r="AZ25" s="87"/>
    </row>
    <row r="26" spans="1:52" s="107" customFormat="1" ht="12" customHeight="1" x14ac:dyDescent="0.25">
      <c r="A26" s="104"/>
      <c r="B26" s="99"/>
      <c r="C26" s="77" t="s">
        <v>139</v>
      </c>
      <c r="D26" s="99" t="s">
        <v>140</v>
      </c>
      <c r="E26" s="100" t="s">
        <v>123</v>
      </c>
      <c r="F26" s="100" t="s">
        <v>141</v>
      </c>
      <c r="G26" s="99" t="s">
        <v>142</v>
      </c>
      <c r="H26" s="99" t="s">
        <v>126</v>
      </c>
      <c r="I26" s="77">
        <v>5</v>
      </c>
      <c r="J26" s="77">
        <v>4</v>
      </c>
      <c r="K26" s="77"/>
      <c r="L26" s="77"/>
      <c r="M26" s="77"/>
      <c r="N26" s="77"/>
      <c r="O26" s="73">
        <f>IF(Table1[[#This Row],[Type]]="Event",0,MAX(I26:N26))</f>
        <v>5</v>
      </c>
      <c r="P26" s="73" t="str">
        <f>VLOOKUP(O26,Worksheet!$I$12:$J$19,2)</f>
        <v>Catastrophic</v>
      </c>
      <c r="Q26" s="99" t="s">
        <v>143</v>
      </c>
      <c r="R26" s="101">
        <f>IF(Table1[[#This Row],[Required Response Time]]="Within 1 Minute",50,IF(Table1[[#This Row],[Required Response Time]]="Within 5 Minutes",40,IF(Table1[[#This Row],[Required Response Time]]="Within 15 Minutes",26,IF(Table1[[#This Row],[Required Response Time]]="Within Hours",18,1))))*Table1[[#This Row],[Highest Consequence Rating]]</f>
        <v>250</v>
      </c>
      <c r="S26" s="102">
        <f>IF(Table1[[#This Row],[Calc]]&lt;10,5,IF(AND(Table1[[#This Row],[Calc]]&gt;=10,Table1[[#This Row],[Calc]]&lt;=36),4,IF(AND(Table1[[#This Row],[Calc]]&gt;=40,Table1[[#This Row],[Calc]]&lt;=80),3,IF(AND(Table1[[#This Row],[Calc]]&gt;=81,Table1[[#This Row],[Calc]]&lt;=160),2,1))))</f>
        <v>1</v>
      </c>
      <c r="T26" s="103" t="s">
        <v>144</v>
      </c>
      <c r="U26" s="103" t="s">
        <v>145</v>
      </c>
      <c r="V26" s="103" t="s">
        <v>146</v>
      </c>
      <c r="W26" s="104" t="s">
        <v>147</v>
      </c>
      <c r="X26" s="104" t="s">
        <v>148</v>
      </c>
      <c r="Y26" s="104">
        <v>18</v>
      </c>
      <c r="Z26" s="108" t="s">
        <v>149</v>
      </c>
      <c r="AA26" s="104" t="s">
        <v>150</v>
      </c>
      <c r="AB26" s="104"/>
      <c r="AC26" s="109">
        <v>0.05</v>
      </c>
      <c r="AD26" s="104"/>
      <c r="AE26" s="106"/>
      <c r="AF26" s="106"/>
      <c r="AG26" s="106"/>
      <c r="AH26" s="106"/>
      <c r="AI26" s="87"/>
      <c r="AJ26" s="87"/>
      <c r="AK26" s="87"/>
      <c r="AL26" s="87"/>
      <c r="AM26" s="87"/>
      <c r="AN26" s="87"/>
      <c r="AO26" s="87"/>
      <c r="AP26" s="87"/>
      <c r="AQ26" s="87"/>
      <c r="AR26" s="87"/>
      <c r="AS26" s="87"/>
      <c r="AT26" s="87"/>
      <c r="AU26" s="87"/>
      <c r="AV26" s="87"/>
      <c r="AW26" s="87"/>
      <c r="AX26" s="87"/>
      <c r="AY26" s="87"/>
      <c r="AZ26" s="87"/>
    </row>
    <row r="27" spans="1:52" s="107" customFormat="1" ht="12" customHeight="1" x14ac:dyDescent="0.25">
      <c r="A27" s="104"/>
      <c r="B27" s="99"/>
      <c r="C27" s="77" t="s">
        <v>139</v>
      </c>
      <c r="D27" s="99" t="s">
        <v>151</v>
      </c>
      <c r="E27" s="100" t="s">
        <v>123</v>
      </c>
      <c r="F27" s="100" t="s">
        <v>141</v>
      </c>
      <c r="G27" s="99" t="s">
        <v>152</v>
      </c>
      <c r="H27" s="99" t="s">
        <v>126</v>
      </c>
      <c r="I27" s="77"/>
      <c r="J27" s="77"/>
      <c r="K27" s="77"/>
      <c r="L27" s="77"/>
      <c r="M27" s="77"/>
      <c r="N27" s="77">
        <v>2</v>
      </c>
      <c r="O27" s="73">
        <f>IF(Table1[[#This Row],[Type]]="Event",0,MAX(I27:N27))</f>
        <v>2</v>
      </c>
      <c r="P27" s="73" t="str">
        <f>VLOOKUP(O27,Worksheet!$I$12:$J$19,2)</f>
        <v>Minor</v>
      </c>
      <c r="Q27" s="99" t="s">
        <v>153</v>
      </c>
      <c r="R27" s="101">
        <f>IF(Table1[[#This Row],[Required Response Time]]="Within 1 Minute",50,IF(Table1[[#This Row],[Required Response Time]]="Within 5 Minutes",40,IF(Table1[[#This Row],[Required Response Time]]="Within 15 Minutes",26,IF(Table1[[#This Row],[Required Response Time]]="Within Hours",18,1))))*Table1[[#This Row],[Highest Consequence Rating]]</f>
        <v>36</v>
      </c>
      <c r="S27" s="102">
        <f>IF(Table1[[#This Row],[Calc]]&lt;10,5,IF(AND(Table1[[#This Row],[Calc]]&gt;=10,Table1[[#This Row],[Calc]]&lt;=36),4,IF(AND(Table1[[#This Row],[Calc]]&gt;=40,Table1[[#This Row],[Calc]]&lt;=80),3,IF(AND(Table1[[#This Row],[Calc]]&gt;=81,Table1[[#This Row],[Calc]]&lt;=160),2,1))))</f>
        <v>4</v>
      </c>
      <c r="T27" s="103" t="s">
        <v>144</v>
      </c>
      <c r="U27" s="103" t="s">
        <v>145</v>
      </c>
      <c r="V27" s="103" t="s">
        <v>146</v>
      </c>
      <c r="W27" s="104" t="s">
        <v>147</v>
      </c>
      <c r="X27" s="104" t="s">
        <v>148</v>
      </c>
      <c r="Y27" s="104">
        <v>15</v>
      </c>
      <c r="Z27" s="108" t="s">
        <v>149</v>
      </c>
      <c r="AA27" s="104" t="s">
        <v>150</v>
      </c>
      <c r="AB27" s="104"/>
      <c r="AC27" s="109">
        <v>0.05</v>
      </c>
      <c r="AD27" s="104"/>
      <c r="AE27" s="106"/>
      <c r="AF27" s="106"/>
      <c r="AG27" s="106"/>
      <c r="AH27" s="106"/>
      <c r="AI27" s="87"/>
      <c r="AJ27" s="87"/>
      <c r="AK27" s="87"/>
      <c r="AL27" s="87"/>
      <c r="AM27" s="87"/>
      <c r="AN27" s="87"/>
      <c r="AO27" s="87"/>
      <c r="AP27" s="87"/>
      <c r="AQ27" s="87"/>
      <c r="AR27" s="87"/>
      <c r="AS27" s="87"/>
      <c r="AT27" s="87"/>
      <c r="AU27" s="87"/>
      <c r="AV27" s="87"/>
      <c r="AW27" s="87"/>
      <c r="AX27" s="87"/>
      <c r="AY27" s="87"/>
      <c r="AZ27" s="87"/>
    </row>
    <row r="28" spans="1:52" s="107" customFormat="1" ht="12" customHeight="1" x14ac:dyDescent="0.25">
      <c r="A28" s="104"/>
      <c r="B28" s="99"/>
      <c r="C28" s="77" t="s">
        <v>139</v>
      </c>
      <c r="D28" s="99" t="s">
        <v>154</v>
      </c>
      <c r="E28" s="100" t="s">
        <v>123</v>
      </c>
      <c r="F28" s="100" t="s">
        <v>141</v>
      </c>
      <c r="G28" s="99" t="s">
        <v>155</v>
      </c>
      <c r="H28" s="99" t="s">
        <v>126</v>
      </c>
      <c r="I28" s="77"/>
      <c r="J28" s="77"/>
      <c r="K28" s="77"/>
      <c r="L28" s="77"/>
      <c r="M28" s="77"/>
      <c r="N28" s="77">
        <v>1</v>
      </c>
      <c r="O28" s="73">
        <f>IF(Table1[[#This Row],[Type]]="Event",0,MAX(I28:N28))</f>
        <v>1</v>
      </c>
      <c r="P28" s="73" t="str">
        <f>VLOOKUP(O28,Worksheet!$I$12:$J$19,2)</f>
        <v>Insignificant</v>
      </c>
      <c r="Q28" s="99" t="s">
        <v>153</v>
      </c>
      <c r="R28" s="101">
        <f>IF(Table1[[#This Row],[Required Response Time]]="Within 1 Minute",50,IF(Table1[[#This Row],[Required Response Time]]="Within 5 Minutes",40,IF(Table1[[#This Row],[Required Response Time]]="Within 15 Minutes",26,IF(Table1[[#This Row],[Required Response Time]]="Within Hours",18,1))))*Table1[[#This Row],[Highest Consequence Rating]]</f>
        <v>18</v>
      </c>
      <c r="S28" s="102">
        <f>IF(Table1[[#This Row],[Calc]]&lt;10,5,IF(AND(Table1[[#This Row],[Calc]]&gt;=10,Table1[[#This Row],[Calc]]&lt;=36),4,IF(AND(Table1[[#This Row],[Calc]]&gt;=40,Table1[[#This Row],[Calc]]&lt;=80),3,IF(AND(Table1[[#This Row],[Calc]]&gt;=81,Table1[[#This Row],[Calc]]&lt;=160),2,1))))</f>
        <v>4</v>
      </c>
      <c r="T28" s="103" t="s">
        <v>144</v>
      </c>
      <c r="U28" s="103" t="s">
        <v>145</v>
      </c>
      <c r="V28" s="103" t="s">
        <v>146</v>
      </c>
      <c r="W28" s="104" t="s">
        <v>147</v>
      </c>
      <c r="X28" s="104" t="s">
        <v>148</v>
      </c>
      <c r="Y28" s="104">
        <v>4</v>
      </c>
      <c r="Z28" s="108" t="s">
        <v>149</v>
      </c>
      <c r="AA28" s="104" t="s">
        <v>150</v>
      </c>
      <c r="AB28" s="104"/>
      <c r="AC28" s="109">
        <v>0.05</v>
      </c>
      <c r="AD28" s="104"/>
      <c r="AE28" s="106"/>
      <c r="AF28" s="106"/>
      <c r="AG28" s="106"/>
      <c r="AH28" s="106"/>
      <c r="AI28" s="87"/>
      <c r="AJ28" s="87"/>
      <c r="AK28" s="87"/>
      <c r="AL28" s="87"/>
      <c r="AM28" s="87"/>
      <c r="AN28" s="87"/>
      <c r="AO28" s="87"/>
      <c r="AP28" s="87"/>
      <c r="AQ28" s="87"/>
      <c r="AR28" s="87"/>
      <c r="AS28" s="87"/>
      <c r="AT28" s="87"/>
      <c r="AU28" s="87"/>
      <c r="AV28" s="87"/>
      <c r="AW28" s="87"/>
      <c r="AX28" s="87"/>
      <c r="AY28" s="87"/>
      <c r="AZ28" s="87"/>
    </row>
    <row r="29" spans="1:52" s="107" customFormat="1" ht="12" customHeight="1" x14ac:dyDescent="0.25">
      <c r="A29" s="104"/>
      <c r="B29" s="99"/>
      <c r="C29" s="77" t="s">
        <v>139</v>
      </c>
      <c r="D29" s="110" t="s">
        <v>156</v>
      </c>
      <c r="E29" s="111" t="s">
        <v>123</v>
      </c>
      <c r="F29" s="100" t="s">
        <v>141</v>
      </c>
      <c r="G29" s="110" t="s">
        <v>157</v>
      </c>
      <c r="H29" s="99" t="s">
        <v>126</v>
      </c>
      <c r="I29" s="77"/>
      <c r="J29" s="77"/>
      <c r="K29" s="77"/>
      <c r="L29" s="77"/>
      <c r="M29" s="77"/>
      <c r="N29" s="77">
        <v>2</v>
      </c>
      <c r="O29" s="73">
        <f>IF(Table1[[#This Row],[Type]]="Event",0,MAX(I29:N29))</f>
        <v>2</v>
      </c>
      <c r="P29" s="73" t="str">
        <f>VLOOKUP(O29,Worksheet!$I$12:$J$19,2)</f>
        <v>Minor</v>
      </c>
      <c r="Q29" s="99" t="s">
        <v>158</v>
      </c>
      <c r="R29" s="101">
        <f>IF(Table1[[#This Row],[Required Response Time]]="Within 1 Minute",50,IF(Table1[[#This Row],[Required Response Time]]="Within 5 Minutes",40,IF(Table1[[#This Row],[Required Response Time]]="Within 15 Minutes",26,IF(Table1[[#This Row],[Required Response Time]]="Within Hours",18,1))))*Table1[[#This Row],[Highest Consequence Rating]]</f>
        <v>80</v>
      </c>
      <c r="S29" s="102">
        <f>IF(Table1[[#This Row],[Calc]]&lt;10,5,IF(AND(Table1[[#This Row],[Calc]]&gt;=10,Table1[[#This Row],[Calc]]&lt;=36),4,IF(AND(Table1[[#This Row],[Calc]]&gt;=40,Table1[[#This Row],[Calc]]&lt;=80),3,IF(AND(Table1[[#This Row],[Calc]]&gt;=81,Table1[[#This Row],[Calc]]&lt;=160),2,1))))</f>
        <v>3</v>
      </c>
      <c r="T29" s="103" t="s">
        <v>144</v>
      </c>
      <c r="U29" s="103" t="s">
        <v>145</v>
      </c>
      <c r="V29" s="103" t="s">
        <v>146</v>
      </c>
      <c r="W29" s="104" t="s">
        <v>147</v>
      </c>
      <c r="X29" s="104" t="s">
        <v>148</v>
      </c>
      <c r="Y29" s="104">
        <v>1</v>
      </c>
      <c r="Z29" s="108" t="s">
        <v>149</v>
      </c>
      <c r="AA29" s="104" t="s">
        <v>150</v>
      </c>
      <c r="AB29" s="104"/>
      <c r="AC29" s="109">
        <v>0.05</v>
      </c>
      <c r="AD29" s="104"/>
      <c r="AE29" s="106"/>
      <c r="AF29" s="106"/>
      <c r="AG29" s="106"/>
      <c r="AH29" s="106"/>
      <c r="AI29" s="87"/>
      <c r="AJ29" s="87"/>
      <c r="AK29" s="87"/>
      <c r="AL29" s="87"/>
      <c r="AM29" s="87"/>
      <c r="AN29" s="87"/>
      <c r="AO29" s="87"/>
      <c r="AP29" s="87"/>
      <c r="AQ29" s="87"/>
      <c r="AR29" s="87"/>
      <c r="AS29" s="87"/>
      <c r="AT29" s="87"/>
      <c r="AU29" s="87"/>
      <c r="AV29" s="87"/>
      <c r="AW29" s="87"/>
      <c r="AX29" s="87"/>
      <c r="AY29" s="87"/>
      <c r="AZ29" s="87"/>
    </row>
    <row r="30" spans="1:52" s="107" customFormat="1" ht="12" customHeight="1" x14ac:dyDescent="0.25">
      <c r="A30" s="104"/>
      <c r="B30" s="99"/>
      <c r="C30" s="77" t="s">
        <v>139</v>
      </c>
      <c r="D30" s="110" t="s">
        <v>159</v>
      </c>
      <c r="E30" s="111" t="s">
        <v>160</v>
      </c>
      <c r="F30" s="100" t="s">
        <v>141</v>
      </c>
      <c r="G30" s="110" t="s">
        <v>161</v>
      </c>
      <c r="H30" s="99" t="s">
        <v>126</v>
      </c>
      <c r="I30" s="77"/>
      <c r="J30" s="77"/>
      <c r="K30" s="77"/>
      <c r="L30" s="77"/>
      <c r="M30" s="77"/>
      <c r="N30" s="77">
        <v>2</v>
      </c>
      <c r="O30" s="73">
        <f>IF(Table1[[#This Row],[Type]]="Event",0,MAX(I30:N30))</f>
        <v>2</v>
      </c>
      <c r="P30" s="73" t="str">
        <f>VLOOKUP(O30,Worksheet!$I$12:$J$19,2)</f>
        <v>Minor</v>
      </c>
      <c r="Q30" s="99" t="s">
        <v>153</v>
      </c>
      <c r="R30" s="101">
        <f>IF(Table1[[#This Row],[Required Response Time]]="Within 1 Minute",50,IF(Table1[[#This Row],[Required Response Time]]="Within 5 Minutes",40,IF(Table1[[#This Row],[Required Response Time]]="Within 15 Minutes",26,IF(Table1[[#This Row],[Required Response Time]]="Within Hours",18,1))))*Table1[[#This Row],[Highest Consequence Rating]]</f>
        <v>36</v>
      </c>
      <c r="S30" s="102">
        <f>IF(Table1[[#This Row],[Calc]]&lt;10,5,IF(AND(Table1[[#This Row],[Calc]]&gt;=10,Table1[[#This Row],[Calc]]&lt;=36),4,IF(AND(Table1[[#This Row],[Calc]]&gt;=40,Table1[[#This Row],[Calc]]&lt;=80),3,IF(AND(Table1[[#This Row],[Calc]]&gt;=81,Table1[[#This Row],[Calc]]&lt;=160),2,1))))</f>
        <v>4</v>
      </c>
      <c r="T30" s="103" t="s">
        <v>144</v>
      </c>
      <c r="U30" s="103" t="s">
        <v>145</v>
      </c>
      <c r="V30" s="103" t="s">
        <v>146</v>
      </c>
      <c r="W30" s="112"/>
      <c r="X30" s="104"/>
      <c r="Y30" s="104"/>
      <c r="Z30" s="108"/>
      <c r="AA30" s="104" t="s">
        <v>162</v>
      </c>
      <c r="AB30" s="104"/>
      <c r="AC30" s="104"/>
      <c r="AD30" s="104"/>
      <c r="AE30" s="106"/>
      <c r="AF30" s="106"/>
      <c r="AG30" s="106"/>
      <c r="AH30" s="106"/>
      <c r="AI30" s="87"/>
      <c r="AJ30" s="87"/>
      <c r="AK30" s="87"/>
      <c r="AL30" s="87"/>
      <c r="AM30" s="87"/>
      <c r="AN30" s="87"/>
      <c r="AO30" s="87"/>
      <c r="AP30" s="87"/>
      <c r="AQ30" s="87"/>
      <c r="AR30" s="87"/>
      <c r="AS30" s="87"/>
      <c r="AT30" s="87"/>
      <c r="AU30" s="87"/>
      <c r="AV30" s="87"/>
      <c r="AW30" s="87"/>
      <c r="AX30" s="87"/>
      <c r="AY30" s="87"/>
      <c r="AZ30" s="87"/>
    </row>
    <row r="31" spans="1:52" s="107" customFormat="1" ht="12" customHeight="1" x14ac:dyDescent="0.25">
      <c r="A31" s="104"/>
      <c r="B31" s="99"/>
      <c r="C31" s="77" t="s">
        <v>163</v>
      </c>
      <c r="D31" s="110" t="s">
        <v>164</v>
      </c>
      <c r="E31" s="111" t="s">
        <v>123</v>
      </c>
      <c r="F31" s="100" t="s">
        <v>165</v>
      </c>
      <c r="G31" s="110" t="s">
        <v>166</v>
      </c>
      <c r="H31" s="99" t="s">
        <v>126</v>
      </c>
      <c r="I31" s="77">
        <v>4</v>
      </c>
      <c r="J31" s="77">
        <v>2</v>
      </c>
      <c r="K31" s="77">
        <v>4</v>
      </c>
      <c r="L31" s="77">
        <v>1</v>
      </c>
      <c r="M31" s="77">
        <v>1</v>
      </c>
      <c r="N31" s="77">
        <v>4</v>
      </c>
      <c r="O31" s="73">
        <f>IF(Table1[[#This Row],[Type]]="Event",0,MAX(I31:N31))</f>
        <v>4</v>
      </c>
      <c r="P31" s="73" t="str">
        <f>VLOOKUP(O31,Worksheet!$I$12:$J$19,2)</f>
        <v>Major</v>
      </c>
      <c r="Q31" s="99" t="s">
        <v>127</v>
      </c>
      <c r="R31" s="101">
        <f>IF(Table1[[#This Row],[Required Response Time]]="Within 1 Minute",50,IF(Table1[[#This Row],[Required Response Time]]="Within 5 Minutes",40,IF(Table1[[#This Row],[Required Response Time]]="Within 15 Minutes",26,IF(Table1[[#This Row],[Required Response Time]]="Within Hours",18,1))))*Table1[[#This Row],[Highest Consequence Rating]]</f>
        <v>104</v>
      </c>
      <c r="S31" s="102">
        <f>IF(Table1[[#This Row],[Calc]]&lt;10,5,IF(AND(Table1[[#This Row],[Calc]]&gt;=10,Table1[[#This Row],[Calc]]&lt;=36),4,IF(AND(Table1[[#This Row],[Calc]]&gt;=40,Table1[[#This Row],[Calc]]&lt;=80),3,IF(AND(Table1[[#This Row],[Calc]]&gt;=81,Table1[[#This Row],[Calc]]&lt;=160),2,1))))</f>
        <v>2</v>
      </c>
      <c r="T31" s="103" t="s">
        <v>167</v>
      </c>
      <c r="U31" s="103" t="s">
        <v>129</v>
      </c>
      <c r="V31" s="103" t="s">
        <v>80</v>
      </c>
      <c r="W31" s="104" t="s">
        <v>168</v>
      </c>
      <c r="X31" s="104" t="s">
        <v>168</v>
      </c>
      <c r="Y31" s="104">
        <v>8.1999999999999993</v>
      </c>
      <c r="Z31" s="108" t="s">
        <v>169</v>
      </c>
      <c r="AA31" s="104" t="s">
        <v>133</v>
      </c>
      <c r="AB31" s="104"/>
      <c r="AC31" s="104" t="s">
        <v>134</v>
      </c>
      <c r="AD31" s="104"/>
      <c r="AE31" s="106" t="s">
        <v>170</v>
      </c>
      <c r="AF31" s="106"/>
      <c r="AG31" s="106" t="s">
        <v>171</v>
      </c>
      <c r="AH31" s="106"/>
      <c r="AI31" s="87"/>
      <c r="AJ31" s="87"/>
      <c r="AK31" s="87"/>
      <c r="AL31" s="87"/>
      <c r="AM31" s="87"/>
      <c r="AN31" s="87"/>
      <c r="AO31" s="87"/>
      <c r="AP31" s="87"/>
      <c r="AQ31" s="87"/>
      <c r="AR31" s="87"/>
      <c r="AS31" s="87"/>
      <c r="AT31" s="87"/>
      <c r="AU31" s="87"/>
      <c r="AV31" s="87"/>
      <c r="AW31" s="87"/>
      <c r="AX31" s="87"/>
      <c r="AY31" s="87"/>
      <c r="AZ31" s="87"/>
    </row>
    <row r="32" spans="1:52" s="107" customFormat="1" ht="12" customHeight="1" x14ac:dyDescent="0.25">
      <c r="A32" s="104"/>
      <c r="B32" s="99"/>
      <c r="C32" s="77" t="s">
        <v>163</v>
      </c>
      <c r="D32" s="110" t="s">
        <v>172</v>
      </c>
      <c r="E32" s="111" t="s">
        <v>123</v>
      </c>
      <c r="F32" s="100" t="s">
        <v>165</v>
      </c>
      <c r="G32" s="110" t="s">
        <v>173</v>
      </c>
      <c r="H32" s="99" t="s">
        <v>126</v>
      </c>
      <c r="I32" s="77">
        <v>2</v>
      </c>
      <c r="J32" s="77"/>
      <c r="K32" s="77">
        <v>3</v>
      </c>
      <c r="L32" s="77"/>
      <c r="M32" s="77"/>
      <c r="N32" s="77">
        <v>4</v>
      </c>
      <c r="O32" s="73">
        <f>IF(Table1[[#This Row],[Type]]="Event",0,MAX(I32:N32))</f>
        <v>4</v>
      </c>
      <c r="P32" s="73" t="str">
        <f>VLOOKUP(O32,Worksheet!$I$12:$J$19,2)</f>
        <v>Major</v>
      </c>
      <c r="Q32" s="99" t="s">
        <v>153</v>
      </c>
      <c r="R32" s="101">
        <f>IF(Table1[[#This Row],[Required Response Time]]="Within 1 Minute",50,IF(Table1[[#This Row],[Required Response Time]]="Within 5 Minutes",40,IF(Table1[[#This Row],[Required Response Time]]="Within 15 Minutes",26,IF(Table1[[#This Row],[Required Response Time]]="Within Hours",18,1))))*Table1[[#This Row],[Highest Consequence Rating]]</f>
        <v>72</v>
      </c>
      <c r="S32" s="102">
        <f>IF(Table1[[#This Row],[Calc]]&lt;10,5,IF(AND(Table1[[#This Row],[Calc]]&gt;=10,Table1[[#This Row],[Calc]]&lt;=36),4,IF(AND(Table1[[#This Row],[Calc]]&gt;=40,Table1[[#This Row],[Calc]]&lt;=80),3,IF(AND(Table1[[#This Row],[Calc]]&gt;=81,Table1[[#This Row],[Calc]]&lt;=160),2,1))))</f>
        <v>3</v>
      </c>
      <c r="T32" s="103" t="s">
        <v>128</v>
      </c>
      <c r="U32" s="103" t="s">
        <v>129</v>
      </c>
      <c r="V32" s="103" t="s">
        <v>82</v>
      </c>
      <c r="W32" s="104" t="s">
        <v>168</v>
      </c>
      <c r="X32" s="104" t="s">
        <v>168</v>
      </c>
      <c r="Y32" s="104">
        <v>7.8</v>
      </c>
      <c r="Z32" s="108" t="s">
        <v>169</v>
      </c>
      <c r="AA32" s="104" t="s">
        <v>174</v>
      </c>
      <c r="AB32" s="104"/>
      <c r="AC32" s="104">
        <v>0.2</v>
      </c>
      <c r="AD32" s="104"/>
      <c r="AE32" s="106" t="s">
        <v>170</v>
      </c>
      <c r="AF32" s="106"/>
      <c r="AG32" s="106" t="s">
        <v>175</v>
      </c>
      <c r="AH32" s="106"/>
      <c r="AI32" s="87"/>
      <c r="AJ32" s="87"/>
      <c r="AK32" s="87"/>
      <c r="AL32" s="87"/>
      <c r="AM32" s="87"/>
      <c r="AN32" s="87"/>
      <c r="AO32" s="87"/>
      <c r="AP32" s="87"/>
      <c r="AQ32" s="87"/>
      <c r="AR32" s="87"/>
      <c r="AS32" s="87"/>
      <c r="AT32" s="87"/>
      <c r="AU32" s="87"/>
      <c r="AV32" s="87"/>
      <c r="AW32" s="87"/>
      <c r="AX32" s="87"/>
      <c r="AY32" s="87"/>
      <c r="AZ32" s="87"/>
    </row>
    <row r="33" spans="1:52" s="107" customFormat="1" ht="12" customHeight="1" x14ac:dyDescent="0.25">
      <c r="A33" s="104"/>
      <c r="B33" s="99"/>
      <c r="C33" s="77" t="s">
        <v>163</v>
      </c>
      <c r="D33" s="110" t="s">
        <v>176</v>
      </c>
      <c r="E33" s="111" t="s">
        <v>123</v>
      </c>
      <c r="F33" s="100" t="s">
        <v>165</v>
      </c>
      <c r="G33" s="110" t="s">
        <v>177</v>
      </c>
      <c r="H33" s="99" t="s">
        <v>126</v>
      </c>
      <c r="I33" s="77"/>
      <c r="J33" s="77"/>
      <c r="K33" s="77"/>
      <c r="L33" s="77"/>
      <c r="M33" s="77"/>
      <c r="N33" s="77">
        <v>2</v>
      </c>
      <c r="O33" s="73">
        <f>IF(Table1[[#This Row],[Type]]="Event",0,MAX(I33:N33))</f>
        <v>2</v>
      </c>
      <c r="P33" s="73" t="str">
        <f>VLOOKUP(O33,Worksheet!$I$12:$J$19,2)</f>
        <v>Minor</v>
      </c>
      <c r="Q33" s="99" t="s">
        <v>127</v>
      </c>
      <c r="R33" s="101">
        <f>IF(Table1[[#This Row],[Required Response Time]]="Within 1 Minute",50,IF(Table1[[#This Row],[Required Response Time]]="Within 5 Minutes",40,IF(Table1[[#This Row],[Required Response Time]]="Within 15 Minutes",26,IF(Table1[[#This Row],[Required Response Time]]="Within Hours",18,1))))*Table1[[#This Row],[Highest Consequence Rating]]</f>
        <v>52</v>
      </c>
      <c r="S33" s="102">
        <f>IF(Table1[[#This Row],[Calc]]&lt;10,5,IF(AND(Table1[[#This Row],[Calc]]&gt;=10,Table1[[#This Row],[Calc]]&lt;=36),4,IF(AND(Table1[[#This Row],[Calc]]&gt;=40,Table1[[#This Row],[Calc]]&lt;=80),3,IF(AND(Table1[[#This Row],[Calc]]&gt;=81,Table1[[#This Row],[Calc]]&lt;=160),2,1))))</f>
        <v>3</v>
      </c>
      <c r="T33" s="103" t="s">
        <v>144</v>
      </c>
      <c r="U33" s="103" t="s">
        <v>129</v>
      </c>
      <c r="V33" s="103" t="s">
        <v>146</v>
      </c>
      <c r="W33" s="104" t="s">
        <v>168</v>
      </c>
      <c r="X33" s="104" t="s">
        <v>168</v>
      </c>
      <c r="Y33" s="104">
        <v>7.7</v>
      </c>
      <c r="Z33" s="108" t="s">
        <v>169</v>
      </c>
      <c r="AA33" s="104" t="s">
        <v>150</v>
      </c>
      <c r="AB33" s="104"/>
      <c r="AC33" s="109">
        <v>0.05</v>
      </c>
      <c r="AD33" s="104"/>
      <c r="AE33" s="106"/>
      <c r="AF33" s="106"/>
      <c r="AG33" s="106"/>
      <c r="AH33" s="106"/>
      <c r="AI33" s="87"/>
      <c r="AJ33" s="87"/>
      <c r="AK33" s="87"/>
      <c r="AL33" s="87"/>
      <c r="AM33" s="87"/>
      <c r="AN33" s="87"/>
      <c r="AO33" s="87"/>
      <c r="AP33" s="87"/>
      <c r="AQ33" s="87"/>
      <c r="AR33" s="87"/>
      <c r="AS33" s="87"/>
      <c r="AT33" s="87"/>
      <c r="AU33" s="87"/>
      <c r="AV33" s="87"/>
      <c r="AW33" s="87"/>
      <c r="AX33" s="87"/>
      <c r="AY33" s="87"/>
      <c r="AZ33" s="87"/>
    </row>
    <row r="34" spans="1:52" s="107" customFormat="1" ht="12" customHeight="1" x14ac:dyDescent="0.25">
      <c r="A34" s="104"/>
      <c r="B34" s="99"/>
      <c r="C34" s="77" t="s">
        <v>163</v>
      </c>
      <c r="D34" s="110" t="s">
        <v>178</v>
      </c>
      <c r="E34" s="111" t="s">
        <v>123</v>
      </c>
      <c r="F34" s="100" t="s">
        <v>165</v>
      </c>
      <c r="G34" s="110" t="s">
        <v>179</v>
      </c>
      <c r="H34" s="99" t="s">
        <v>126</v>
      </c>
      <c r="I34" s="77"/>
      <c r="J34" s="77"/>
      <c r="K34" s="77"/>
      <c r="L34" s="77"/>
      <c r="M34" s="77"/>
      <c r="N34" s="77">
        <v>2</v>
      </c>
      <c r="O34" s="73">
        <f>IF(Table1[[#This Row],[Type]]="Event",0,MAX(I34:N34))</f>
        <v>2</v>
      </c>
      <c r="P34" s="73" t="str">
        <f>VLOOKUP(O34,Worksheet!$I$12:$J$19,2)</f>
        <v>Minor</v>
      </c>
      <c r="Q34" s="99" t="s">
        <v>153</v>
      </c>
      <c r="R34" s="101">
        <f>IF(Table1[[#This Row],[Required Response Time]]="Within 1 Minute",50,IF(Table1[[#This Row],[Required Response Time]]="Within 5 Minutes",40,IF(Table1[[#This Row],[Required Response Time]]="Within 15 Minutes",26,IF(Table1[[#This Row],[Required Response Time]]="Within Hours",18,1))))*Table1[[#This Row],[Highest Consequence Rating]]</f>
        <v>36</v>
      </c>
      <c r="S34" s="102">
        <f>IF(Table1[[#This Row],[Calc]]&lt;10,5,IF(AND(Table1[[#This Row],[Calc]]&gt;=10,Table1[[#This Row],[Calc]]&lt;=36),4,IF(AND(Table1[[#This Row],[Calc]]&gt;=40,Table1[[#This Row],[Calc]]&lt;=80),3,IF(AND(Table1[[#This Row],[Calc]]&gt;=81,Table1[[#This Row],[Calc]]&lt;=160),2,1))))</f>
        <v>4</v>
      </c>
      <c r="T34" s="103" t="s">
        <v>180</v>
      </c>
      <c r="U34" s="103" t="s">
        <v>181</v>
      </c>
      <c r="V34" s="103" t="s">
        <v>146</v>
      </c>
      <c r="W34" s="104" t="s">
        <v>168</v>
      </c>
      <c r="X34" s="104" t="s">
        <v>168</v>
      </c>
      <c r="Y34" s="104">
        <v>7.6</v>
      </c>
      <c r="Z34" s="108" t="s">
        <v>169</v>
      </c>
      <c r="AA34" s="104" t="s">
        <v>182</v>
      </c>
      <c r="AB34" s="104"/>
      <c r="AC34" s="109">
        <v>0.05</v>
      </c>
      <c r="AD34" s="104"/>
      <c r="AE34" s="106"/>
      <c r="AF34" s="106"/>
      <c r="AG34" s="106"/>
      <c r="AH34" s="106"/>
      <c r="AI34" s="87"/>
      <c r="AJ34" s="87"/>
      <c r="AK34" s="87"/>
      <c r="AL34" s="87"/>
      <c r="AM34" s="87"/>
      <c r="AN34" s="87"/>
      <c r="AO34" s="87"/>
      <c r="AP34" s="87"/>
      <c r="AQ34" s="87"/>
      <c r="AR34" s="87"/>
      <c r="AS34" s="87"/>
      <c r="AT34" s="87"/>
      <c r="AU34" s="87"/>
      <c r="AV34" s="87"/>
      <c r="AW34" s="87"/>
      <c r="AX34" s="87"/>
      <c r="AY34" s="87"/>
      <c r="AZ34" s="87"/>
    </row>
    <row r="35" spans="1:52" s="107" customFormat="1" ht="12" customHeight="1" x14ac:dyDescent="0.25">
      <c r="A35" s="104"/>
      <c r="B35" s="99"/>
      <c r="C35" s="77" t="s">
        <v>163</v>
      </c>
      <c r="D35" s="110" t="s">
        <v>183</v>
      </c>
      <c r="E35" s="111" t="s">
        <v>123</v>
      </c>
      <c r="F35" s="100" t="s">
        <v>165</v>
      </c>
      <c r="G35" s="110" t="s">
        <v>184</v>
      </c>
      <c r="H35" s="99" t="s">
        <v>126</v>
      </c>
      <c r="I35" s="77"/>
      <c r="J35" s="77"/>
      <c r="K35" s="77"/>
      <c r="L35" s="77"/>
      <c r="M35" s="77"/>
      <c r="N35" s="77">
        <v>2</v>
      </c>
      <c r="O35" s="73">
        <f>IF(Table1[[#This Row],[Type]]="Event",0,MAX(I35:N35))</f>
        <v>2</v>
      </c>
      <c r="P35" s="73" t="str">
        <f>VLOOKUP(O35,Worksheet!$I$12:$J$19,2)</f>
        <v>Minor</v>
      </c>
      <c r="Q35" s="99" t="s">
        <v>153</v>
      </c>
      <c r="R35" s="101">
        <f>IF(Table1[[#This Row],[Required Response Time]]="Within 1 Minute",50,IF(Table1[[#This Row],[Required Response Time]]="Within 5 Minutes",40,IF(Table1[[#This Row],[Required Response Time]]="Within 15 Minutes",26,IF(Table1[[#This Row],[Required Response Time]]="Within Hours",18,1))))*Table1[[#This Row],[Highest Consequence Rating]]</f>
        <v>36</v>
      </c>
      <c r="S35" s="102">
        <f>IF(Table1[[#This Row],[Calc]]&lt;10,5,IF(AND(Table1[[#This Row],[Calc]]&gt;=10,Table1[[#This Row],[Calc]]&lt;=36),4,IF(AND(Table1[[#This Row],[Calc]]&gt;=40,Table1[[#This Row],[Calc]]&lt;=80),3,IF(AND(Table1[[#This Row],[Calc]]&gt;=81,Table1[[#This Row],[Calc]]&lt;=160),2,1))))</f>
        <v>4</v>
      </c>
      <c r="T35" s="103" t="s">
        <v>144</v>
      </c>
      <c r="U35" s="103" t="s">
        <v>181</v>
      </c>
      <c r="V35" s="103" t="s">
        <v>146</v>
      </c>
      <c r="W35" s="104" t="s">
        <v>168</v>
      </c>
      <c r="X35" s="104" t="s">
        <v>168</v>
      </c>
      <c r="Y35" s="104">
        <v>6.4</v>
      </c>
      <c r="Z35" s="108" t="s">
        <v>169</v>
      </c>
      <c r="AA35" s="104" t="s">
        <v>182</v>
      </c>
      <c r="AB35" s="104"/>
      <c r="AC35" s="109">
        <v>0.05</v>
      </c>
      <c r="AD35" s="104"/>
      <c r="AE35" s="106"/>
      <c r="AF35" s="106"/>
      <c r="AG35" s="106"/>
      <c r="AH35" s="106"/>
      <c r="AI35" s="87"/>
      <c r="AJ35" s="87"/>
      <c r="AK35" s="87"/>
      <c r="AL35" s="87"/>
      <c r="AM35" s="87"/>
      <c r="AN35" s="87"/>
      <c r="AO35" s="87"/>
      <c r="AP35" s="87"/>
      <c r="AQ35" s="87"/>
      <c r="AR35" s="87"/>
      <c r="AS35" s="87"/>
      <c r="AT35" s="87"/>
      <c r="AU35" s="87"/>
      <c r="AV35" s="87"/>
      <c r="AW35" s="87"/>
      <c r="AX35" s="87"/>
      <c r="AY35" s="87"/>
      <c r="AZ35" s="87"/>
    </row>
    <row r="36" spans="1:52" s="107" customFormat="1" ht="12" customHeight="1" x14ac:dyDescent="0.25">
      <c r="A36" s="104"/>
      <c r="B36" s="99"/>
      <c r="C36" s="77" t="s">
        <v>163</v>
      </c>
      <c r="D36" s="110" t="s">
        <v>185</v>
      </c>
      <c r="E36" s="111" t="s">
        <v>123</v>
      </c>
      <c r="F36" s="100" t="s">
        <v>165</v>
      </c>
      <c r="G36" s="110" t="s">
        <v>186</v>
      </c>
      <c r="H36" s="99" t="s">
        <v>126</v>
      </c>
      <c r="I36" s="77"/>
      <c r="J36" s="77"/>
      <c r="K36" s="77"/>
      <c r="L36" s="77"/>
      <c r="M36" s="77"/>
      <c r="N36" s="77">
        <v>2</v>
      </c>
      <c r="O36" s="73">
        <f>IF(Table1[[#This Row],[Type]]="Event",0,MAX(I36:N36))</f>
        <v>2</v>
      </c>
      <c r="P36" s="73" t="str">
        <f>VLOOKUP(O36,Worksheet!$I$12:$J$19,2)</f>
        <v>Minor</v>
      </c>
      <c r="Q36" s="99" t="s">
        <v>127</v>
      </c>
      <c r="R36" s="101">
        <f>IF(Table1[[#This Row],[Required Response Time]]="Within 1 Minute",50,IF(Table1[[#This Row],[Required Response Time]]="Within 5 Minutes",40,IF(Table1[[#This Row],[Required Response Time]]="Within 15 Minutes",26,IF(Table1[[#This Row],[Required Response Time]]="Within Hours",18,1))))*Table1[[#This Row],[Highest Consequence Rating]]</f>
        <v>52</v>
      </c>
      <c r="S36" s="102">
        <f>IF(Table1[[#This Row],[Calc]]&lt;10,5,IF(AND(Table1[[#This Row],[Calc]]&gt;=10,Table1[[#This Row],[Calc]]&lt;=36),4,IF(AND(Table1[[#This Row],[Calc]]&gt;=40,Table1[[#This Row],[Calc]]&lt;=80),3,IF(AND(Table1[[#This Row],[Calc]]&gt;=81,Table1[[#This Row],[Calc]]&lt;=160),2,1))))</f>
        <v>3</v>
      </c>
      <c r="T36" s="103" t="s">
        <v>144</v>
      </c>
      <c r="U36" s="103" t="s">
        <v>129</v>
      </c>
      <c r="V36" s="103" t="s">
        <v>146</v>
      </c>
      <c r="W36" s="104" t="s">
        <v>168</v>
      </c>
      <c r="X36" s="104" t="s">
        <v>168</v>
      </c>
      <c r="Y36" s="104">
        <v>6</v>
      </c>
      <c r="Z36" s="108" t="s">
        <v>169</v>
      </c>
      <c r="AA36" s="104" t="s">
        <v>150</v>
      </c>
      <c r="AB36" s="104"/>
      <c r="AC36" s="109">
        <v>0.05</v>
      </c>
      <c r="AD36" s="104"/>
      <c r="AE36" s="106"/>
      <c r="AF36" s="106"/>
      <c r="AG36" s="106"/>
      <c r="AH36" s="106"/>
      <c r="AI36" s="87"/>
      <c r="AJ36" s="87"/>
      <c r="AK36" s="87"/>
      <c r="AL36" s="87"/>
      <c r="AM36" s="87"/>
      <c r="AN36" s="87"/>
      <c r="AO36" s="87"/>
      <c r="AP36" s="87"/>
      <c r="AQ36" s="87"/>
      <c r="AR36" s="87"/>
      <c r="AS36" s="87"/>
      <c r="AT36" s="87"/>
      <c r="AU36" s="87"/>
      <c r="AV36" s="87"/>
      <c r="AW36" s="87"/>
      <c r="AX36" s="87"/>
      <c r="AY36" s="87"/>
      <c r="AZ36" s="87"/>
    </row>
    <row r="37" spans="1:52" s="107" customFormat="1" ht="12" customHeight="1" x14ac:dyDescent="0.25">
      <c r="A37" s="104"/>
      <c r="B37" s="99"/>
      <c r="C37" s="77" t="s">
        <v>163</v>
      </c>
      <c r="D37" s="110" t="s">
        <v>187</v>
      </c>
      <c r="E37" s="111" t="s">
        <v>160</v>
      </c>
      <c r="F37" s="100" t="s">
        <v>165</v>
      </c>
      <c r="G37" s="110" t="s">
        <v>188</v>
      </c>
      <c r="H37" s="99" t="s">
        <v>126</v>
      </c>
      <c r="I37" s="77">
        <v>2</v>
      </c>
      <c r="J37" s="77"/>
      <c r="K37" s="77"/>
      <c r="L37" s="77"/>
      <c r="M37" s="77"/>
      <c r="N37" s="77">
        <v>2</v>
      </c>
      <c r="O37" s="73">
        <f>IF(Table1[[#This Row],[Type]]="Event",0,MAX(I37:N37))</f>
        <v>2</v>
      </c>
      <c r="P37" s="73" t="str">
        <f>VLOOKUP(O37,Worksheet!$I$12:$J$19,2)</f>
        <v>Minor</v>
      </c>
      <c r="Q37" s="99" t="s">
        <v>127</v>
      </c>
      <c r="R37" s="101">
        <f>IF(Table1[[#This Row],[Required Response Time]]="Within 1 Minute",50,IF(Table1[[#This Row],[Required Response Time]]="Within 5 Minutes",40,IF(Table1[[#This Row],[Required Response Time]]="Within 15 Minutes",26,IF(Table1[[#This Row],[Required Response Time]]="Within Hours",18,1))))*Table1[[#This Row],[Highest Consequence Rating]]</f>
        <v>52</v>
      </c>
      <c r="S37" s="102">
        <f>IF(Table1[[#This Row],[Calc]]&lt;10,5,IF(AND(Table1[[#This Row],[Calc]]&gt;=10,Table1[[#This Row],[Calc]]&lt;=36),4,IF(AND(Table1[[#This Row],[Calc]]&gt;=40,Table1[[#This Row],[Calc]]&lt;=80),3,IF(AND(Table1[[#This Row],[Calc]]&gt;=81,Table1[[#This Row],[Calc]]&lt;=160),2,1))))</f>
        <v>3</v>
      </c>
      <c r="T37" s="103" t="s">
        <v>144</v>
      </c>
      <c r="U37" s="103" t="s">
        <v>129</v>
      </c>
      <c r="V37" s="103" t="s">
        <v>146</v>
      </c>
      <c r="W37" s="104"/>
      <c r="X37" s="112"/>
      <c r="Y37" s="112"/>
      <c r="Z37" s="108"/>
      <c r="AA37" s="104" t="s">
        <v>162</v>
      </c>
      <c r="AB37" s="104"/>
      <c r="AC37" s="104"/>
      <c r="AD37" s="104"/>
      <c r="AE37" s="106"/>
      <c r="AF37" s="106"/>
      <c r="AG37" s="106"/>
      <c r="AH37" s="106"/>
      <c r="AI37" s="87"/>
      <c r="AJ37" s="87"/>
      <c r="AK37" s="87"/>
      <c r="AL37" s="87"/>
      <c r="AM37" s="87"/>
      <c r="AN37" s="87"/>
      <c r="AO37" s="87"/>
      <c r="AP37" s="87"/>
      <c r="AQ37" s="87"/>
      <c r="AR37" s="87"/>
      <c r="AS37" s="87"/>
      <c r="AT37" s="87"/>
      <c r="AU37" s="87"/>
      <c r="AV37" s="87"/>
      <c r="AW37" s="87"/>
      <c r="AX37" s="87"/>
      <c r="AY37" s="87"/>
      <c r="AZ37" s="87"/>
    </row>
    <row r="38" spans="1:52" s="107" customFormat="1" ht="12" customHeight="1" x14ac:dyDescent="0.25">
      <c r="A38" s="104"/>
      <c r="B38" s="99"/>
      <c r="C38" s="77" t="s">
        <v>189</v>
      </c>
      <c r="D38" s="110" t="s">
        <v>190</v>
      </c>
      <c r="E38" s="111" t="s">
        <v>123</v>
      </c>
      <c r="F38" s="100" t="s">
        <v>191</v>
      </c>
      <c r="G38" s="110" t="s">
        <v>192</v>
      </c>
      <c r="H38" s="99" t="s">
        <v>126</v>
      </c>
      <c r="I38" s="77"/>
      <c r="J38" s="77"/>
      <c r="K38" s="77"/>
      <c r="L38" s="77"/>
      <c r="M38" s="77"/>
      <c r="N38" s="77">
        <v>2</v>
      </c>
      <c r="O38" s="73">
        <f>IF(Table1[[#This Row],[Type]]="Event",0,MAX(I38:N38))</f>
        <v>2</v>
      </c>
      <c r="P38" s="73" t="str">
        <f>VLOOKUP(O38,Worksheet!$I$12:$J$19,2)</f>
        <v>Minor</v>
      </c>
      <c r="Q38" s="99" t="s">
        <v>153</v>
      </c>
      <c r="R38" s="101">
        <f>IF(Table1[[#This Row],[Required Response Time]]="Within 1 Minute",50,IF(Table1[[#This Row],[Required Response Time]]="Within 5 Minutes",40,IF(Table1[[#This Row],[Required Response Time]]="Within 15 Minutes",26,IF(Table1[[#This Row],[Required Response Time]]="Within Hours",18,1))))*Table1[[#This Row],[Highest Consequence Rating]]</f>
        <v>36</v>
      </c>
      <c r="S38" s="102">
        <f>IF(Table1[[#This Row],[Calc]]&lt;10,5,IF(AND(Table1[[#This Row],[Calc]]&gt;=10,Table1[[#This Row],[Calc]]&lt;=36),4,IF(AND(Table1[[#This Row],[Calc]]&gt;=40,Table1[[#This Row],[Calc]]&lt;=80),3,IF(AND(Table1[[#This Row],[Calc]]&gt;=81,Table1[[#This Row],[Calc]]&lt;=160),2,1))))</f>
        <v>4</v>
      </c>
      <c r="T38" s="103" t="s">
        <v>144</v>
      </c>
      <c r="U38" s="103" t="s">
        <v>145</v>
      </c>
      <c r="V38" s="103" t="s">
        <v>146</v>
      </c>
      <c r="W38" s="104" t="s">
        <v>193</v>
      </c>
      <c r="X38" s="103" t="s">
        <v>194</v>
      </c>
      <c r="Y38" s="104">
        <v>48</v>
      </c>
      <c r="Z38" s="108" t="s">
        <v>195</v>
      </c>
      <c r="AA38" s="104" t="s">
        <v>162</v>
      </c>
      <c r="AB38" s="104"/>
      <c r="AC38" s="104" t="s">
        <v>134</v>
      </c>
      <c r="AD38" s="104"/>
      <c r="AE38" s="106"/>
      <c r="AF38" s="106"/>
      <c r="AG38" s="106"/>
      <c r="AH38" s="106"/>
      <c r="AI38" s="87"/>
      <c r="AJ38" s="87"/>
      <c r="AK38" s="87"/>
      <c r="AL38" s="87"/>
      <c r="AM38" s="87"/>
      <c r="AN38" s="87"/>
      <c r="AO38" s="87"/>
      <c r="AP38" s="87"/>
      <c r="AQ38" s="87"/>
      <c r="AR38" s="87"/>
      <c r="AS38" s="87"/>
      <c r="AT38" s="87"/>
      <c r="AU38" s="87"/>
      <c r="AV38" s="87"/>
      <c r="AW38" s="87"/>
      <c r="AX38" s="87"/>
      <c r="AY38" s="87"/>
      <c r="AZ38" s="87"/>
    </row>
    <row r="39" spans="1:52" s="107" customFormat="1" ht="12" customHeight="1" x14ac:dyDescent="0.25">
      <c r="A39" s="104"/>
      <c r="B39" s="99"/>
      <c r="C39" s="77" t="s">
        <v>189</v>
      </c>
      <c r="D39" s="110" t="s">
        <v>196</v>
      </c>
      <c r="E39" s="111" t="s">
        <v>123</v>
      </c>
      <c r="F39" s="100" t="s">
        <v>191</v>
      </c>
      <c r="G39" s="110" t="s">
        <v>197</v>
      </c>
      <c r="H39" s="99" t="s">
        <v>126</v>
      </c>
      <c r="I39" s="77"/>
      <c r="J39" s="77"/>
      <c r="K39" s="77"/>
      <c r="L39" s="77"/>
      <c r="M39" s="77">
        <v>1</v>
      </c>
      <c r="N39" s="77"/>
      <c r="O39" s="73">
        <f>IF(Table1[[#This Row],[Type]]="Event",0,MAX(I39:N39))</f>
        <v>1</v>
      </c>
      <c r="P39" s="73" t="str">
        <f>VLOOKUP(O39,Worksheet!$I$12:$J$19,2)</f>
        <v>Insignificant</v>
      </c>
      <c r="Q39" s="99" t="s">
        <v>153</v>
      </c>
      <c r="R39" s="101">
        <f>IF(Table1[[#This Row],[Required Response Time]]="Within 1 Minute",50,IF(Table1[[#This Row],[Required Response Time]]="Within 5 Minutes",40,IF(Table1[[#This Row],[Required Response Time]]="Within 15 Minutes",26,IF(Table1[[#This Row],[Required Response Time]]="Within Hours",18,1))))*Table1[[#This Row],[Highest Consequence Rating]]</f>
        <v>18</v>
      </c>
      <c r="S39" s="102">
        <f>IF(Table1[[#This Row],[Calc]]&lt;10,5,IF(AND(Table1[[#This Row],[Calc]]&gt;=10,Table1[[#This Row],[Calc]]&lt;=36),4,IF(AND(Table1[[#This Row],[Calc]]&gt;=40,Table1[[#This Row],[Calc]]&lt;=80),3,IF(AND(Table1[[#This Row],[Calc]]&gt;=81,Table1[[#This Row],[Calc]]&lt;=160),2,1))))</f>
        <v>4</v>
      </c>
      <c r="T39" s="103" t="s">
        <v>144</v>
      </c>
      <c r="U39" s="103" t="s">
        <v>145</v>
      </c>
      <c r="V39" s="103" t="s">
        <v>146</v>
      </c>
      <c r="W39" s="104" t="s">
        <v>193</v>
      </c>
      <c r="X39" s="103" t="s">
        <v>194</v>
      </c>
      <c r="Y39" s="104">
        <v>44</v>
      </c>
      <c r="Z39" s="108" t="s">
        <v>195</v>
      </c>
      <c r="AA39" s="104" t="s">
        <v>162</v>
      </c>
      <c r="AB39" s="104"/>
      <c r="AC39" s="109">
        <v>0.1</v>
      </c>
      <c r="AD39" s="104"/>
      <c r="AE39" s="106"/>
      <c r="AF39" s="106"/>
      <c r="AG39" s="106"/>
      <c r="AH39" s="106"/>
      <c r="AI39" s="87"/>
      <c r="AJ39" s="87"/>
      <c r="AK39" s="87"/>
      <c r="AL39" s="87"/>
      <c r="AM39" s="87"/>
      <c r="AN39" s="87"/>
      <c r="AO39" s="87"/>
      <c r="AP39" s="87"/>
      <c r="AQ39" s="87"/>
      <c r="AR39" s="87"/>
      <c r="AS39" s="87"/>
      <c r="AT39" s="87"/>
      <c r="AU39" s="87"/>
      <c r="AV39" s="87"/>
      <c r="AW39" s="87"/>
      <c r="AX39" s="87"/>
      <c r="AY39" s="87"/>
      <c r="AZ39" s="87"/>
    </row>
    <row r="40" spans="1:52" s="107" customFormat="1" ht="12" customHeight="1" x14ac:dyDescent="0.25">
      <c r="A40" s="104"/>
      <c r="B40" s="99"/>
      <c r="C40" s="77" t="s">
        <v>189</v>
      </c>
      <c r="D40" s="110" t="s">
        <v>198</v>
      </c>
      <c r="E40" s="111" t="s">
        <v>123</v>
      </c>
      <c r="F40" s="100" t="s">
        <v>191</v>
      </c>
      <c r="G40" s="110" t="s">
        <v>199</v>
      </c>
      <c r="H40" s="99" t="s">
        <v>126</v>
      </c>
      <c r="I40" s="77"/>
      <c r="J40" s="77"/>
      <c r="K40" s="77"/>
      <c r="L40" s="77"/>
      <c r="M40" s="77">
        <v>1</v>
      </c>
      <c r="N40" s="77"/>
      <c r="O40" s="73">
        <f>IF(Table1[[#This Row],[Type]]="Event",0,MAX(I40:N40))</f>
        <v>1</v>
      </c>
      <c r="P40" s="73" t="str">
        <f>VLOOKUP(O40,Worksheet!$I$12:$J$19,2)</f>
        <v>Insignificant</v>
      </c>
      <c r="Q40" s="99" t="s">
        <v>153</v>
      </c>
      <c r="R40" s="101">
        <f>IF(Table1[[#This Row],[Required Response Time]]="Within 1 Minute",50,IF(Table1[[#This Row],[Required Response Time]]="Within 5 Minutes",40,IF(Table1[[#This Row],[Required Response Time]]="Within 15 Minutes",26,IF(Table1[[#This Row],[Required Response Time]]="Within Hours",18,1))))*Table1[[#This Row],[Highest Consequence Rating]]</f>
        <v>18</v>
      </c>
      <c r="S40" s="102">
        <f>IF(Table1[[#This Row],[Calc]]&lt;10,5,IF(AND(Table1[[#This Row],[Calc]]&gt;=10,Table1[[#This Row],[Calc]]&lt;=36),4,IF(AND(Table1[[#This Row],[Calc]]&gt;=40,Table1[[#This Row],[Calc]]&lt;=80),3,IF(AND(Table1[[#This Row],[Calc]]&gt;=81,Table1[[#This Row],[Calc]]&lt;=160),2,1))))</f>
        <v>4</v>
      </c>
      <c r="T40" s="103" t="s">
        <v>144</v>
      </c>
      <c r="U40" s="103" t="s">
        <v>181</v>
      </c>
      <c r="V40" s="103" t="s">
        <v>146</v>
      </c>
      <c r="W40" s="104" t="s">
        <v>193</v>
      </c>
      <c r="X40" s="103" t="s">
        <v>194</v>
      </c>
      <c r="Y40" s="104">
        <v>38</v>
      </c>
      <c r="Z40" s="108" t="s">
        <v>195</v>
      </c>
      <c r="AA40" s="104" t="s">
        <v>162</v>
      </c>
      <c r="AB40" s="104"/>
      <c r="AC40" s="109">
        <v>0.1</v>
      </c>
      <c r="AD40" s="104"/>
      <c r="AE40" s="106"/>
      <c r="AF40" s="106"/>
      <c r="AG40" s="106"/>
      <c r="AH40" s="106"/>
      <c r="AI40" s="87"/>
      <c r="AJ40" s="87"/>
      <c r="AK40" s="87"/>
      <c r="AL40" s="87"/>
      <c r="AM40" s="87"/>
      <c r="AN40" s="87"/>
      <c r="AO40" s="87"/>
      <c r="AP40" s="87"/>
      <c r="AQ40" s="87"/>
      <c r="AR40" s="87"/>
      <c r="AS40" s="87"/>
      <c r="AT40" s="87"/>
      <c r="AU40" s="87"/>
      <c r="AV40" s="87"/>
      <c r="AW40" s="87"/>
      <c r="AX40" s="87"/>
      <c r="AY40" s="87"/>
      <c r="AZ40" s="87"/>
    </row>
    <row r="41" spans="1:52" s="107" customFormat="1" ht="12" customHeight="1" x14ac:dyDescent="0.25">
      <c r="A41" s="104"/>
      <c r="B41" s="99"/>
      <c r="C41" s="77" t="s">
        <v>189</v>
      </c>
      <c r="D41" s="110" t="s">
        <v>200</v>
      </c>
      <c r="E41" s="111" t="s">
        <v>123</v>
      </c>
      <c r="F41" s="100" t="s">
        <v>191</v>
      </c>
      <c r="G41" s="110" t="s">
        <v>201</v>
      </c>
      <c r="H41" s="99" t="s">
        <v>126</v>
      </c>
      <c r="I41" s="77"/>
      <c r="J41" s="77"/>
      <c r="K41" s="77"/>
      <c r="L41" s="77"/>
      <c r="M41" s="77"/>
      <c r="N41" s="77">
        <v>2</v>
      </c>
      <c r="O41" s="73">
        <f>IF(Table1[[#This Row],[Type]]="Event",0,MAX(I41:N41))</f>
        <v>2</v>
      </c>
      <c r="P41" s="73" t="str">
        <f>VLOOKUP(O41,Worksheet!$I$12:$J$19,2)</f>
        <v>Minor</v>
      </c>
      <c r="Q41" s="99" t="s">
        <v>153</v>
      </c>
      <c r="R41" s="101">
        <f>IF(Table1[[#This Row],[Required Response Time]]="Within 1 Minute",50,IF(Table1[[#This Row],[Required Response Time]]="Within 5 Minutes",40,IF(Table1[[#This Row],[Required Response Time]]="Within 15 Minutes",26,IF(Table1[[#This Row],[Required Response Time]]="Within Hours",18,1))))*Table1[[#This Row],[Highest Consequence Rating]]</f>
        <v>36</v>
      </c>
      <c r="S41" s="102">
        <f>IF(Table1[[#This Row],[Calc]]&lt;10,5,IF(AND(Table1[[#This Row],[Calc]]&gt;=10,Table1[[#This Row],[Calc]]&lt;=36),4,IF(AND(Table1[[#This Row],[Calc]]&gt;=40,Table1[[#This Row],[Calc]]&lt;=80),3,IF(AND(Table1[[#This Row],[Calc]]&gt;=81,Table1[[#This Row],[Calc]]&lt;=160),2,1))))</f>
        <v>4</v>
      </c>
      <c r="T41" s="103" t="s">
        <v>144</v>
      </c>
      <c r="U41" s="103" t="s">
        <v>181</v>
      </c>
      <c r="V41" s="103" t="s">
        <v>146</v>
      </c>
      <c r="W41" s="104" t="s">
        <v>193</v>
      </c>
      <c r="X41" s="103" t="s">
        <v>194</v>
      </c>
      <c r="Y41" s="104">
        <v>5</v>
      </c>
      <c r="Z41" s="108" t="s">
        <v>195</v>
      </c>
      <c r="AA41" s="104" t="s">
        <v>162</v>
      </c>
      <c r="AB41" s="104"/>
      <c r="AC41" s="104" t="s">
        <v>134</v>
      </c>
      <c r="AD41" s="104"/>
      <c r="AE41" s="106"/>
      <c r="AF41" s="106"/>
      <c r="AG41" s="106"/>
      <c r="AH41" s="106"/>
      <c r="AI41" s="87"/>
      <c r="AJ41" s="87"/>
      <c r="AK41" s="87"/>
      <c r="AL41" s="87"/>
      <c r="AM41" s="87"/>
      <c r="AN41" s="87"/>
      <c r="AO41" s="87"/>
      <c r="AP41" s="87"/>
      <c r="AQ41" s="87"/>
      <c r="AR41" s="87"/>
      <c r="AS41" s="87"/>
      <c r="AT41" s="87"/>
      <c r="AU41" s="87"/>
      <c r="AV41" s="87"/>
      <c r="AW41" s="87"/>
      <c r="AX41" s="87"/>
      <c r="AY41" s="87"/>
      <c r="AZ41" s="87"/>
    </row>
    <row r="42" spans="1:52" s="107" customFormat="1" ht="12" customHeight="1" x14ac:dyDescent="0.25">
      <c r="A42" s="104"/>
      <c r="B42" s="99"/>
      <c r="C42" s="77" t="s">
        <v>189</v>
      </c>
      <c r="D42" s="99" t="s">
        <v>202</v>
      </c>
      <c r="E42" s="100" t="s">
        <v>160</v>
      </c>
      <c r="F42" s="100" t="s">
        <v>191</v>
      </c>
      <c r="G42" s="99" t="s">
        <v>203</v>
      </c>
      <c r="H42" s="99" t="s">
        <v>126</v>
      </c>
      <c r="I42" s="77">
        <v>1</v>
      </c>
      <c r="J42" s="77">
        <v>1</v>
      </c>
      <c r="K42" s="77"/>
      <c r="L42" s="77"/>
      <c r="M42" s="77"/>
      <c r="N42" s="77">
        <v>1</v>
      </c>
      <c r="O42" s="73">
        <f>IF(Table1[[#This Row],[Type]]="Event",0,MAX(I42:N42))</f>
        <v>1</v>
      </c>
      <c r="P42" s="73" t="str">
        <f>VLOOKUP(O42,Worksheet!$I$12:$J$19,2)</f>
        <v>Insignificant</v>
      </c>
      <c r="Q42" s="99" t="s">
        <v>153</v>
      </c>
      <c r="R42" s="101">
        <f>IF(Table1[[#This Row],[Required Response Time]]="Within 1 Minute",50,IF(Table1[[#This Row],[Required Response Time]]="Within 5 Minutes",40,IF(Table1[[#This Row],[Required Response Time]]="Within 15 Minutes",26,IF(Table1[[#This Row],[Required Response Time]]="Within Hours",18,1))))*Table1[[#This Row],[Highest Consequence Rating]]</f>
        <v>18</v>
      </c>
      <c r="S42" s="102">
        <f>IF(Table1[[#This Row],[Calc]]&lt;10,5,IF(AND(Table1[[#This Row],[Calc]]&gt;=10,Table1[[#This Row],[Calc]]&lt;=36),4,IF(AND(Table1[[#This Row],[Calc]]&gt;=40,Table1[[#This Row],[Calc]]&lt;=80),3,IF(AND(Table1[[#This Row],[Calc]]&gt;=81,Table1[[#This Row],[Calc]]&lt;=160),2,1))))</f>
        <v>4</v>
      </c>
      <c r="T42" s="103" t="s">
        <v>144</v>
      </c>
      <c r="U42" s="103" t="s">
        <v>145</v>
      </c>
      <c r="V42" s="103" t="s">
        <v>146</v>
      </c>
      <c r="W42" s="104"/>
      <c r="X42" s="104"/>
      <c r="Y42" s="104"/>
      <c r="Z42" s="108"/>
      <c r="AA42" s="104" t="s">
        <v>162</v>
      </c>
      <c r="AB42" s="104"/>
      <c r="AC42" s="104"/>
      <c r="AD42" s="104"/>
      <c r="AE42" s="106"/>
      <c r="AF42" s="106"/>
      <c r="AG42" s="106"/>
      <c r="AH42" s="106"/>
      <c r="AI42" s="87"/>
      <c r="AJ42" s="87"/>
      <c r="AK42" s="87"/>
      <c r="AL42" s="87"/>
      <c r="AM42" s="87"/>
      <c r="AN42" s="87"/>
      <c r="AO42" s="87"/>
      <c r="AP42" s="87"/>
      <c r="AQ42" s="87"/>
      <c r="AR42" s="87"/>
      <c r="AS42" s="87"/>
      <c r="AT42" s="87"/>
      <c r="AU42" s="87"/>
      <c r="AV42" s="87"/>
      <c r="AW42" s="87"/>
      <c r="AX42" s="87"/>
      <c r="AY42" s="87"/>
      <c r="AZ42" s="87"/>
    </row>
    <row r="43" spans="1:52" s="107" customFormat="1" ht="12" customHeight="1" x14ac:dyDescent="0.25">
      <c r="A43" s="104"/>
      <c r="B43" s="99"/>
      <c r="C43" s="77" t="s">
        <v>189</v>
      </c>
      <c r="D43" s="99" t="s">
        <v>204</v>
      </c>
      <c r="E43" s="100" t="s">
        <v>160</v>
      </c>
      <c r="F43" s="100" t="s">
        <v>191</v>
      </c>
      <c r="G43" s="99" t="s">
        <v>205</v>
      </c>
      <c r="H43" s="99" t="s">
        <v>75</v>
      </c>
      <c r="I43" s="77"/>
      <c r="J43" s="77"/>
      <c r="K43" s="77"/>
      <c r="L43" s="77"/>
      <c r="M43" s="77"/>
      <c r="N43" s="77"/>
      <c r="O43" s="73">
        <f>IF(Table1[[#This Row],[Type]]="Event",0,MAX(I43:N43))</f>
        <v>0</v>
      </c>
      <c r="P43" s="73" t="str">
        <f>VLOOKUP(O43,Worksheet!$I$12:$J$19,2)</f>
        <v>Event</v>
      </c>
      <c r="Q43" s="99"/>
      <c r="R43" s="101">
        <f>IF(Table1[[#This Row],[Required Response Time]]="Within 1 Minute",50,IF(Table1[[#This Row],[Required Response Time]]="Within 5 Minutes",40,IF(Table1[[#This Row],[Required Response Time]]="Within 15 Minutes",26,IF(Table1[[#This Row],[Required Response Time]]="Within Hours",18,1))))*Table1[[#This Row],[Highest Consequence Rating]]</f>
        <v>0</v>
      </c>
      <c r="S43" s="102">
        <f>IF(Table1[[#This Row],[Calc]]&lt;10,5,IF(AND(Table1[[#This Row],[Calc]]&gt;=10,Table1[[#This Row],[Calc]]&lt;=36),4,IF(AND(Table1[[#This Row],[Calc]]&gt;=40,Table1[[#This Row],[Calc]]&lt;=80),3,IF(AND(Table1[[#This Row],[Calc]]&gt;=81,Table1[[#This Row],[Calc]]&lt;=160),2,1))))</f>
        <v>5</v>
      </c>
      <c r="T43" s="103" t="s">
        <v>144</v>
      </c>
      <c r="U43" s="103" t="s">
        <v>145</v>
      </c>
      <c r="V43" s="103" t="s">
        <v>146</v>
      </c>
      <c r="W43" s="104"/>
      <c r="X43" s="104"/>
      <c r="Y43" s="104"/>
      <c r="Z43" s="108"/>
      <c r="AA43" s="104" t="s">
        <v>162</v>
      </c>
      <c r="AB43" s="104"/>
      <c r="AC43" s="104"/>
      <c r="AD43" s="104"/>
      <c r="AE43" s="106"/>
      <c r="AF43" s="106"/>
      <c r="AG43" s="106"/>
      <c r="AH43" s="106"/>
      <c r="AI43" s="87"/>
      <c r="AJ43" s="87"/>
      <c r="AK43" s="87"/>
      <c r="AL43" s="87"/>
      <c r="AM43" s="87"/>
      <c r="AN43" s="87"/>
      <c r="AO43" s="87"/>
      <c r="AP43" s="87"/>
      <c r="AQ43" s="87"/>
      <c r="AR43" s="87"/>
      <c r="AS43" s="87"/>
      <c r="AT43" s="87"/>
      <c r="AU43" s="87"/>
      <c r="AV43" s="87"/>
      <c r="AW43" s="87"/>
      <c r="AX43" s="87"/>
      <c r="AY43" s="87"/>
      <c r="AZ43" s="87"/>
    </row>
    <row r="44" spans="1:52" s="107" customFormat="1" ht="12" customHeight="1" x14ac:dyDescent="0.25">
      <c r="A44" s="104"/>
      <c r="B44" s="99"/>
      <c r="C44" s="77" t="s">
        <v>189</v>
      </c>
      <c r="D44" s="99" t="s">
        <v>204</v>
      </c>
      <c r="E44" s="100" t="s">
        <v>160</v>
      </c>
      <c r="F44" s="100" t="s">
        <v>191</v>
      </c>
      <c r="G44" s="99" t="s">
        <v>206</v>
      </c>
      <c r="H44" s="99" t="s">
        <v>75</v>
      </c>
      <c r="I44" s="77"/>
      <c r="J44" s="77"/>
      <c r="K44" s="77"/>
      <c r="L44" s="77"/>
      <c r="M44" s="77"/>
      <c r="N44" s="77"/>
      <c r="O44" s="73">
        <f>IF(Table1[[#This Row],[Type]]="Event",0,MAX(I44:N44))</f>
        <v>0</v>
      </c>
      <c r="P44" s="73" t="str">
        <f>VLOOKUP(O44,Worksheet!$I$12:$J$19,2)</f>
        <v>Event</v>
      </c>
      <c r="Q44" s="99"/>
      <c r="R44" s="101">
        <f>IF(Table1[[#This Row],[Required Response Time]]="Within 1 Minute",50,IF(Table1[[#This Row],[Required Response Time]]="Within 5 Minutes",40,IF(Table1[[#This Row],[Required Response Time]]="Within 15 Minutes",26,IF(Table1[[#This Row],[Required Response Time]]="Within Hours",18,1))))*Table1[[#This Row],[Highest Consequence Rating]]</f>
        <v>0</v>
      </c>
      <c r="S44" s="102">
        <f>IF(Table1[[#This Row],[Calc]]&lt;10,5,IF(AND(Table1[[#This Row],[Calc]]&gt;=10,Table1[[#This Row],[Calc]]&lt;=36),4,IF(AND(Table1[[#This Row],[Calc]]&gt;=40,Table1[[#This Row],[Calc]]&lt;=80),3,IF(AND(Table1[[#This Row],[Calc]]&gt;=81,Table1[[#This Row],[Calc]]&lt;=160),2,1))))</f>
        <v>5</v>
      </c>
      <c r="T44" s="103" t="s">
        <v>144</v>
      </c>
      <c r="U44" s="103" t="s">
        <v>145</v>
      </c>
      <c r="V44" s="103" t="s">
        <v>146</v>
      </c>
      <c r="W44" s="104"/>
      <c r="X44" s="104"/>
      <c r="Y44" s="104"/>
      <c r="Z44" s="108"/>
      <c r="AA44" s="104" t="s">
        <v>162</v>
      </c>
      <c r="AB44" s="104"/>
      <c r="AC44" s="104"/>
      <c r="AD44" s="104"/>
      <c r="AE44" s="106"/>
      <c r="AF44" s="106"/>
      <c r="AG44" s="106"/>
      <c r="AH44" s="106"/>
      <c r="AI44" s="87"/>
      <c r="AJ44" s="87"/>
      <c r="AK44" s="87"/>
      <c r="AL44" s="87"/>
      <c r="AM44" s="87"/>
      <c r="AN44" s="87"/>
      <c r="AO44" s="87"/>
      <c r="AP44" s="87"/>
      <c r="AQ44" s="87"/>
      <c r="AR44" s="87"/>
      <c r="AS44" s="87"/>
      <c r="AT44" s="87"/>
      <c r="AU44" s="87"/>
      <c r="AV44" s="87"/>
      <c r="AW44" s="87"/>
      <c r="AX44" s="87"/>
      <c r="AY44" s="87"/>
      <c r="AZ44" s="87"/>
    </row>
    <row r="45" spans="1:52" s="107" customFormat="1" ht="12" customHeight="1" x14ac:dyDescent="0.25">
      <c r="A45" s="104"/>
      <c r="B45" s="99"/>
      <c r="C45" s="77" t="s">
        <v>189</v>
      </c>
      <c r="D45" s="99" t="s">
        <v>207</v>
      </c>
      <c r="E45" s="100" t="s">
        <v>160</v>
      </c>
      <c r="F45" s="100" t="s">
        <v>191</v>
      </c>
      <c r="G45" s="99" t="s">
        <v>208</v>
      </c>
      <c r="H45" s="99" t="s">
        <v>126</v>
      </c>
      <c r="I45" s="77"/>
      <c r="J45" s="77"/>
      <c r="K45" s="77"/>
      <c r="L45" s="77"/>
      <c r="M45" s="77">
        <v>1</v>
      </c>
      <c r="N45" s="77">
        <v>2</v>
      </c>
      <c r="O45" s="73">
        <f>IF(Table1[[#This Row],[Type]]="Event",0,MAX(I45:N45))</f>
        <v>2</v>
      </c>
      <c r="P45" s="73" t="str">
        <f>VLOOKUP(O45,Worksheet!$I$12:$J$19,2)</f>
        <v>Minor</v>
      </c>
      <c r="Q45" s="99" t="s">
        <v>153</v>
      </c>
      <c r="R45" s="101">
        <f>IF(Table1[[#This Row],[Required Response Time]]="Within 1 Minute",50,IF(Table1[[#This Row],[Required Response Time]]="Within 5 Minutes",40,IF(Table1[[#This Row],[Required Response Time]]="Within 15 Minutes",26,IF(Table1[[#This Row],[Required Response Time]]="Within Hours",18,1))))*Table1[[#This Row],[Highest Consequence Rating]]</f>
        <v>36</v>
      </c>
      <c r="S45" s="102">
        <f>IF(Table1[[#This Row],[Calc]]&lt;10,5,IF(AND(Table1[[#This Row],[Calc]]&gt;=10,Table1[[#This Row],[Calc]]&lt;=36),4,IF(AND(Table1[[#This Row],[Calc]]&gt;=40,Table1[[#This Row],[Calc]]&lt;=80),3,IF(AND(Table1[[#This Row],[Calc]]&gt;=81,Table1[[#This Row],[Calc]]&lt;=160),2,1))))</f>
        <v>4</v>
      </c>
      <c r="T45" s="103" t="s">
        <v>144</v>
      </c>
      <c r="U45" s="103" t="s">
        <v>145</v>
      </c>
      <c r="V45" s="103" t="s">
        <v>146</v>
      </c>
      <c r="W45" s="104"/>
      <c r="X45" s="104"/>
      <c r="Y45" s="104"/>
      <c r="Z45" s="108"/>
      <c r="AA45" s="104" t="s">
        <v>162</v>
      </c>
      <c r="AB45" s="104"/>
      <c r="AC45" s="104"/>
      <c r="AD45" s="104"/>
      <c r="AE45" s="106"/>
      <c r="AF45" s="106"/>
      <c r="AG45" s="106"/>
      <c r="AH45" s="106"/>
      <c r="AI45" s="87"/>
      <c r="AJ45" s="87"/>
      <c r="AK45" s="87"/>
      <c r="AL45" s="87"/>
      <c r="AM45" s="87"/>
      <c r="AN45" s="87"/>
      <c r="AO45" s="87"/>
      <c r="AP45" s="87"/>
      <c r="AQ45" s="87"/>
      <c r="AR45" s="87"/>
      <c r="AS45" s="87"/>
      <c r="AT45" s="87"/>
      <c r="AU45" s="87"/>
      <c r="AV45" s="87"/>
      <c r="AW45" s="87"/>
      <c r="AX45" s="87"/>
      <c r="AY45" s="87"/>
      <c r="AZ45" s="87"/>
    </row>
    <row r="46" spans="1:52" s="107" customFormat="1" ht="12" customHeight="1" x14ac:dyDescent="0.25">
      <c r="A46" s="104"/>
      <c r="B46" s="99"/>
      <c r="C46" s="77" t="s">
        <v>189</v>
      </c>
      <c r="D46" s="99" t="s">
        <v>209</v>
      </c>
      <c r="E46" s="100" t="s">
        <v>160</v>
      </c>
      <c r="F46" s="100" t="s">
        <v>191</v>
      </c>
      <c r="G46" s="99" t="s">
        <v>210</v>
      </c>
      <c r="H46" s="99" t="s">
        <v>75</v>
      </c>
      <c r="I46" s="77"/>
      <c r="J46" s="77"/>
      <c r="K46" s="77"/>
      <c r="L46" s="77"/>
      <c r="M46" s="77"/>
      <c r="N46" s="77"/>
      <c r="O46" s="73">
        <f>IF(Table1[[#This Row],[Type]]="Event",0,MAX(I46:N46))</f>
        <v>0</v>
      </c>
      <c r="P46" s="73" t="str">
        <f>VLOOKUP(O46,Worksheet!$I$12:$J$19,2)</f>
        <v>Event</v>
      </c>
      <c r="Q46" s="99"/>
      <c r="R46" s="101">
        <f>IF(Table1[[#This Row],[Required Response Time]]="Within 1 Minute",50,IF(Table1[[#This Row],[Required Response Time]]="Within 5 Minutes",40,IF(Table1[[#This Row],[Required Response Time]]="Within 15 Minutes",26,IF(Table1[[#This Row],[Required Response Time]]="Within Hours",18,1))))*Table1[[#This Row],[Highest Consequence Rating]]</f>
        <v>0</v>
      </c>
      <c r="S46" s="102">
        <f>IF(Table1[[#This Row],[Calc]]&lt;10,5,IF(AND(Table1[[#This Row],[Calc]]&gt;=10,Table1[[#This Row],[Calc]]&lt;=36),4,IF(AND(Table1[[#This Row],[Calc]]&gt;=40,Table1[[#This Row],[Calc]]&lt;=80),3,IF(AND(Table1[[#This Row],[Calc]]&gt;=81,Table1[[#This Row],[Calc]]&lt;=160),2,1))))</f>
        <v>5</v>
      </c>
      <c r="T46" s="103" t="s">
        <v>144</v>
      </c>
      <c r="U46" s="103" t="s">
        <v>145</v>
      </c>
      <c r="V46" s="103" t="s">
        <v>146</v>
      </c>
      <c r="W46" s="104"/>
      <c r="X46" s="104"/>
      <c r="Y46" s="104"/>
      <c r="Z46" s="108"/>
      <c r="AA46" s="104" t="s">
        <v>162</v>
      </c>
      <c r="AB46" s="104"/>
      <c r="AC46" s="104"/>
      <c r="AD46" s="104"/>
      <c r="AE46" s="106"/>
      <c r="AF46" s="106"/>
      <c r="AG46" s="106"/>
      <c r="AH46" s="106"/>
      <c r="AI46" s="87"/>
      <c r="AJ46" s="87"/>
      <c r="AK46" s="87"/>
      <c r="AL46" s="87"/>
      <c r="AM46" s="87"/>
      <c r="AN46" s="87"/>
      <c r="AO46" s="87"/>
      <c r="AP46" s="87"/>
      <c r="AQ46" s="87"/>
      <c r="AR46" s="87"/>
      <c r="AS46" s="87"/>
      <c r="AT46" s="87"/>
      <c r="AU46" s="87"/>
      <c r="AV46" s="87"/>
      <c r="AW46" s="87"/>
      <c r="AX46" s="87"/>
      <c r="AY46" s="87"/>
      <c r="AZ46" s="87"/>
    </row>
    <row r="47" spans="1:52" s="107" customFormat="1" ht="12" customHeight="1" x14ac:dyDescent="0.25">
      <c r="A47" s="104"/>
      <c r="B47" s="99"/>
      <c r="C47" s="77" t="s">
        <v>189</v>
      </c>
      <c r="D47" s="99" t="s">
        <v>211</v>
      </c>
      <c r="E47" s="100" t="s">
        <v>160</v>
      </c>
      <c r="F47" s="100" t="s">
        <v>191</v>
      </c>
      <c r="G47" s="99" t="s">
        <v>212</v>
      </c>
      <c r="H47" s="99" t="s">
        <v>126</v>
      </c>
      <c r="I47" s="77"/>
      <c r="J47" s="77"/>
      <c r="K47" s="77">
        <v>2</v>
      </c>
      <c r="L47" s="77"/>
      <c r="M47" s="77">
        <v>1</v>
      </c>
      <c r="N47" s="77">
        <v>2</v>
      </c>
      <c r="O47" s="73">
        <f>IF(Table1[[#This Row],[Type]]="Event",0,MAX(I47:N47))</f>
        <v>2</v>
      </c>
      <c r="P47" s="73" t="str">
        <f>VLOOKUP(O47,Worksheet!$I$12:$J$19,2)</f>
        <v>Minor</v>
      </c>
      <c r="Q47" s="99" t="s">
        <v>153</v>
      </c>
      <c r="R47" s="101">
        <f>IF(Table1[[#This Row],[Required Response Time]]="Within 1 Minute",50,IF(Table1[[#This Row],[Required Response Time]]="Within 5 Minutes",40,IF(Table1[[#This Row],[Required Response Time]]="Within 15 Minutes",26,IF(Table1[[#This Row],[Required Response Time]]="Within Hours",18,1))))*Table1[[#This Row],[Highest Consequence Rating]]</f>
        <v>36</v>
      </c>
      <c r="S47" s="102">
        <f>IF(Table1[[#This Row],[Calc]]&lt;10,5,IF(AND(Table1[[#This Row],[Calc]]&gt;=10,Table1[[#This Row],[Calc]]&lt;=36),4,IF(AND(Table1[[#This Row],[Calc]]&gt;=40,Table1[[#This Row],[Calc]]&lt;=80),3,IF(AND(Table1[[#This Row],[Calc]]&gt;=81,Table1[[#This Row],[Calc]]&lt;=160),2,1))))</f>
        <v>4</v>
      </c>
      <c r="T47" s="103" t="s">
        <v>144</v>
      </c>
      <c r="U47" s="103" t="s">
        <v>145</v>
      </c>
      <c r="V47" s="103" t="s">
        <v>146</v>
      </c>
      <c r="W47" s="104"/>
      <c r="X47" s="104"/>
      <c r="Y47" s="104"/>
      <c r="Z47" s="108"/>
      <c r="AA47" s="104" t="s">
        <v>162</v>
      </c>
      <c r="AB47" s="104"/>
      <c r="AC47" s="104"/>
      <c r="AD47" s="104"/>
      <c r="AE47" s="106"/>
      <c r="AF47" s="106"/>
      <c r="AG47" s="106"/>
      <c r="AH47" s="106"/>
      <c r="AI47" s="87"/>
      <c r="AJ47" s="87"/>
      <c r="AK47" s="87"/>
      <c r="AL47" s="87"/>
      <c r="AM47" s="87"/>
      <c r="AN47" s="87"/>
      <c r="AO47" s="87"/>
      <c r="AP47" s="87"/>
      <c r="AQ47" s="87"/>
      <c r="AR47" s="87"/>
      <c r="AS47" s="87"/>
      <c r="AT47" s="87"/>
      <c r="AU47" s="87"/>
      <c r="AV47" s="87"/>
      <c r="AW47" s="87"/>
      <c r="AX47" s="87"/>
      <c r="AY47" s="87"/>
      <c r="AZ47" s="87"/>
    </row>
    <row r="48" spans="1:52" s="107" customFormat="1" x14ac:dyDescent="0.25">
      <c r="A48" s="104"/>
      <c r="B48" s="99"/>
      <c r="C48" s="113" t="s">
        <v>213</v>
      </c>
      <c r="D48" s="99" t="s">
        <v>214</v>
      </c>
      <c r="E48" s="100" t="s">
        <v>160</v>
      </c>
      <c r="F48" s="100" t="s">
        <v>191</v>
      </c>
      <c r="G48" s="99" t="s">
        <v>215</v>
      </c>
      <c r="H48" s="99" t="s">
        <v>126</v>
      </c>
      <c r="I48" s="77"/>
      <c r="J48" s="77"/>
      <c r="K48" s="77"/>
      <c r="L48" s="77"/>
      <c r="M48" s="77"/>
      <c r="N48" s="77">
        <v>1</v>
      </c>
      <c r="O48" s="73">
        <f>IF(Table1[[#This Row],[Type]]="Event",0,MAX(I48:N48))</f>
        <v>1</v>
      </c>
      <c r="P48" s="73" t="str">
        <f>VLOOKUP(O48,Worksheet!$I$12:$J$19,2)</f>
        <v>Insignificant</v>
      </c>
      <c r="Q48" s="99" t="s">
        <v>127</v>
      </c>
      <c r="R48" s="101">
        <f>IF(Table1[[#This Row],[Required Response Time]]="Within 1 Minute",50,IF(Table1[[#This Row],[Required Response Time]]="Within 5 Minutes",40,IF(Table1[[#This Row],[Required Response Time]]="Within 15 Minutes",26,IF(Table1[[#This Row],[Required Response Time]]="Within Hours",18,1))))*Table1[[#This Row],[Highest Consequence Rating]]</f>
        <v>26</v>
      </c>
      <c r="S48" s="102">
        <f>IF(Table1[[#This Row],[Calc]]&lt;10,5,IF(AND(Table1[[#This Row],[Calc]]&gt;=10,Table1[[#This Row],[Calc]]&lt;=36),4,IF(AND(Table1[[#This Row],[Calc]]&gt;=40,Table1[[#This Row],[Calc]]&lt;=80),3,IF(AND(Table1[[#This Row],[Calc]]&gt;=81,Table1[[#This Row],[Calc]]&lt;=160),2,1))))</f>
        <v>4</v>
      </c>
      <c r="T48" s="103" t="s">
        <v>144</v>
      </c>
      <c r="U48" s="103" t="s">
        <v>145</v>
      </c>
      <c r="V48" s="103" t="s">
        <v>146</v>
      </c>
      <c r="W48" s="104"/>
      <c r="X48" s="104"/>
      <c r="Y48" s="104"/>
      <c r="Z48" s="108"/>
      <c r="AA48" s="104" t="s">
        <v>216</v>
      </c>
      <c r="AB48" s="104" t="s">
        <v>162</v>
      </c>
      <c r="AC48" s="104"/>
      <c r="AD48" s="104" t="s">
        <v>162</v>
      </c>
      <c r="AE48" s="106" t="s">
        <v>217</v>
      </c>
      <c r="AF48" s="106" t="s">
        <v>218</v>
      </c>
      <c r="AG48" s="114" t="s">
        <v>219</v>
      </c>
      <c r="AH48" s="106"/>
      <c r="AI48" s="87"/>
      <c r="AJ48" s="87"/>
      <c r="AK48" s="87"/>
      <c r="AL48" s="87"/>
      <c r="AM48" s="87"/>
      <c r="AN48" s="87"/>
      <c r="AO48" s="87"/>
      <c r="AP48" s="87"/>
      <c r="AQ48" s="87"/>
      <c r="AR48" s="87"/>
      <c r="AS48" s="87"/>
      <c r="AT48" s="87"/>
      <c r="AU48" s="87"/>
      <c r="AV48" s="87"/>
      <c r="AW48" s="87"/>
      <c r="AX48" s="87"/>
      <c r="AY48" s="87"/>
      <c r="AZ48" s="87"/>
    </row>
    <row r="49" spans="1:52" s="107" customFormat="1" ht="12" customHeight="1" x14ac:dyDescent="0.25">
      <c r="A49" s="104"/>
      <c r="B49" s="99"/>
      <c r="C49" s="77"/>
      <c r="D49" s="115"/>
      <c r="E49" s="116"/>
      <c r="F49" s="100"/>
      <c r="G49" s="99"/>
      <c r="H49" s="99"/>
      <c r="I49" s="77"/>
      <c r="J49" s="77"/>
      <c r="K49" s="77"/>
      <c r="L49" s="77"/>
      <c r="M49" s="77"/>
      <c r="N49" s="77"/>
      <c r="O49" s="73">
        <f>IF(Table1[[#This Row],[Type]]="Event",0,MAX(I49:N49))</f>
        <v>0</v>
      </c>
      <c r="P49" s="73" t="str">
        <f>VLOOKUP(O49,Worksheet!$I$12:$J$19,2)</f>
        <v>Event</v>
      </c>
      <c r="Q49" s="99"/>
      <c r="R49" s="101">
        <f>IF(Table1[[#This Row],[Required Response Time]]="Within 1 Minute",50,IF(Table1[[#This Row],[Required Response Time]]="Within 5 Minutes",40,IF(Table1[[#This Row],[Required Response Time]]="Within 15 Minutes",26,IF(Table1[[#This Row],[Required Response Time]]="Within Hours",18,1))))*Table1[[#This Row],[Highest Consequence Rating]]</f>
        <v>0</v>
      </c>
      <c r="S49" s="102">
        <f>IF(Table1[[#This Row],[Calc]]&lt;10,5,IF(AND(Table1[[#This Row],[Calc]]&gt;=10,Table1[[#This Row],[Calc]]&lt;=36),4,IF(AND(Table1[[#This Row],[Calc]]&gt;=40,Table1[[#This Row],[Calc]]&lt;=80),3,IF(AND(Table1[[#This Row],[Calc]]&gt;=81,Table1[[#This Row],[Calc]]&lt;=160),2,1))))</f>
        <v>5</v>
      </c>
      <c r="T49" s="103" t="s">
        <v>144</v>
      </c>
      <c r="U49" s="103"/>
      <c r="V49" s="103"/>
      <c r="W49" s="104"/>
      <c r="X49" s="104"/>
      <c r="Y49" s="104"/>
      <c r="Z49" s="108"/>
      <c r="AA49" s="104"/>
      <c r="AB49" s="104"/>
      <c r="AC49" s="104"/>
      <c r="AD49" s="104"/>
      <c r="AE49" s="106"/>
      <c r="AF49" s="106"/>
      <c r="AG49" s="106"/>
      <c r="AH49" s="106"/>
      <c r="AI49" s="87"/>
      <c r="AJ49" s="87"/>
      <c r="AK49" s="87"/>
      <c r="AL49" s="87"/>
      <c r="AM49" s="87"/>
      <c r="AN49" s="87"/>
      <c r="AO49" s="87"/>
      <c r="AP49" s="87"/>
      <c r="AQ49" s="87"/>
      <c r="AR49" s="87"/>
      <c r="AS49" s="87"/>
      <c r="AT49" s="87"/>
      <c r="AU49" s="87"/>
      <c r="AV49" s="87"/>
      <c r="AW49" s="87"/>
      <c r="AX49" s="87"/>
      <c r="AY49" s="87"/>
      <c r="AZ49" s="87"/>
    </row>
    <row r="50" spans="1:52" s="107" customFormat="1" ht="12" customHeight="1" x14ac:dyDescent="0.25">
      <c r="A50" s="104"/>
      <c r="B50" s="99"/>
      <c r="C50" s="77"/>
      <c r="D50" s="99"/>
      <c r="E50" s="116"/>
      <c r="F50" s="100"/>
      <c r="G50" s="99"/>
      <c r="H50" s="99"/>
      <c r="I50" s="77"/>
      <c r="J50" s="77"/>
      <c r="K50" s="77"/>
      <c r="L50" s="77"/>
      <c r="M50" s="77"/>
      <c r="N50" s="77"/>
      <c r="O50" s="73">
        <f>IF(Table1[[#This Row],[Type]]="Event",0,MAX(I50:N50))</f>
        <v>0</v>
      </c>
      <c r="P50" s="73" t="str">
        <f>VLOOKUP(O50,Worksheet!$I$12:$J$19,2)</f>
        <v>Event</v>
      </c>
      <c r="Q50" s="99"/>
      <c r="R50" s="101">
        <f>IF(Table1[[#This Row],[Required Response Time]]="Within 1 Minute",50,IF(Table1[[#This Row],[Required Response Time]]="Within 5 Minutes",40,IF(Table1[[#This Row],[Required Response Time]]="Within 15 Minutes",26,IF(Table1[[#This Row],[Required Response Time]]="Within Hours",18,1))))*Table1[[#This Row],[Highest Consequence Rating]]</f>
        <v>0</v>
      </c>
      <c r="S50" s="102">
        <f>IF(Table1[[#This Row],[Calc]]&lt;10,5,IF(AND(Table1[[#This Row],[Calc]]&gt;=10,Table1[[#This Row],[Calc]]&lt;=36),4,IF(AND(Table1[[#This Row],[Calc]]&gt;=40,Table1[[#This Row],[Calc]]&lt;=80),3,IF(AND(Table1[[#This Row],[Calc]]&gt;=81,Table1[[#This Row],[Calc]]&lt;=160),2,1))))</f>
        <v>5</v>
      </c>
      <c r="T50" s="103" t="s">
        <v>144</v>
      </c>
      <c r="U50" s="103"/>
      <c r="V50" s="103"/>
      <c r="W50" s="104"/>
      <c r="X50" s="104"/>
      <c r="Y50" s="104"/>
      <c r="Z50" s="108"/>
      <c r="AA50" s="104"/>
      <c r="AB50" s="104"/>
      <c r="AC50" s="104"/>
      <c r="AD50" s="104"/>
      <c r="AE50" s="106"/>
      <c r="AF50" s="106"/>
      <c r="AG50" s="106"/>
      <c r="AH50" s="106"/>
      <c r="AI50" s="87"/>
      <c r="AJ50" s="87"/>
      <c r="AK50" s="87"/>
      <c r="AL50" s="87"/>
      <c r="AM50" s="87"/>
      <c r="AN50" s="87"/>
      <c r="AO50" s="87"/>
      <c r="AP50" s="87"/>
      <c r="AQ50" s="87"/>
      <c r="AR50" s="87"/>
      <c r="AS50" s="87"/>
      <c r="AT50" s="87"/>
      <c r="AU50" s="87"/>
      <c r="AV50" s="87"/>
      <c r="AW50" s="87"/>
      <c r="AX50" s="87"/>
      <c r="AY50" s="87"/>
      <c r="AZ50" s="87"/>
    </row>
    <row r="51" spans="1:52" s="107" customFormat="1" ht="12" customHeight="1" x14ac:dyDescent="0.25">
      <c r="A51" s="104"/>
      <c r="B51" s="99"/>
      <c r="C51" s="77"/>
      <c r="D51" s="99"/>
      <c r="E51" s="116"/>
      <c r="F51" s="100"/>
      <c r="G51" s="99"/>
      <c r="H51" s="99"/>
      <c r="I51" s="77"/>
      <c r="J51" s="77"/>
      <c r="K51" s="77"/>
      <c r="L51" s="77"/>
      <c r="M51" s="77"/>
      <c r="N51" s="77"/>
      <c r="O51" s="73">
        <f>IF(Table1[[#This Row],[Type]]="Event",0,MAX(I51:N51))</f>
        <v>0</v>
      </c>
      <c r="P51" s="73" t="str">
        <f>VLOOKUP(O51,Worksheet!$I$12:$J$19,2)</f>
        <v>Event</v>
      </c>
      <c r="Q51" s="99"/>
      <c r="R51" s="101">
        <f>IF(Table1[[#This Row],[Required Response Time]]="Within 1 Minute",50,IF(Table1[[#This Row],[Required Response Time]]="Within 5 Minutes",40,IF(Table1[[#This Row],[Required Response Time]]="Within 15 Minutes",26,IF(Table1[[#This Row],[Required Response Time]]="Within Hours",18,1))))*Table1[[#This Row],[Highest Consequence Rating]]</f>
        <v>0</v>
      </c>
      <c r="S51" s="102">
        <f>IF(Table1[[#This Row],[Calc]]&lt;10,5,IF(AND(Table1[[#This Row],[Calc]]&gt;=10,Table1[[#This Row],[Calc]]&lt;=36),4,IF(AND(Table1[[#This Row],[Calc]]&gt;=40,Table1[[#This Row],[Calc]]&lt;=80),3,IF(AND(Table1[[#This Row],[Calc]]&gt;=81,Table1[[#This Row],[Calc]]&lt;=160),2,1))))</f>
        <v>5</v>
      </c>
      <c r="T51" s="103" t="s">
        <v>144</v>
      </c>
      <c r="U51" s="103"/>
      <c r="V51" s="103"/>
      <c r="W51" s="104"/>
      <c r="X51" s="104"/>
      <c r="Y51" s="104"/>
      <c r="Z51" s="108"/>
      <c r="AA51" s="104"/>
      <c r="AB51" s="104"/>
      <c r="AC51" s="104"/>
      <c r="AD51" s="104"/>
      <c r="AE51" s="106"/>
      <c r="AF51" s="106"/>
      <c r="AG51" s="106"/>
      <c r="AH51" s="106"/>
      <c r="AI51" s="87"/>
      <c r="AJ51" s="87"/>
      <c r="AK51" s="87"/>
      <c r="AL51" s="87"/>
      <c r="AM51" s="87"/>
      <c r="AN51" s="87"/>
      <c r="AO51" s="87"/>
      <c r="AP51" s="87"/>
      <c r="AQ51" s="87"/>
      <c r="AR51" s="87"/>
      <c r="AS51" s="87"/>
      <c r="AT51" s="87"/>
      <c r="AU51" s="87"/>
      <c r="AV51" s="87"/>
      <c r="AW51" s="87"/>
      <c r="AX51" s="87"/>
      <c r="AY51" s="87"/>
      <c r="AZ51" s="87"/>
    </row>
    <row r="52" spans="1:52" s="107" customFormat="1" ht="12" customHeight="1" x14ac:dyDescent="0.25">
      <c r="A52" s="104"/>
      <c r="B52" s="99"/>
      <c r="C52" s="77"/>
      <c r="D52" s="99"/>
      <c r="E52" s="116"/>
      <c r="F52" s="100"/>
      <c r="G52" s="99"/>
      <c r="H52" s="99"/>
      <c r="I52" s="77"/>
      <c r="J52" s="77"/>
      <c r="K52" s="77"/>
      <c r="L52" s="77"/>
      <c r="M52" s="77"/>
      <c r="N52" s="77"/>
      <c r="O52" s="73">
        <f>IF(Table1[[#This Row],[Type]]="Event",0,MAX(I52:N52))</f>
        <v>0</v>
      </c>
      <c r="P52" s="73" t="str">
        <f>VLOOKUP(O52,Worksheet!$I$12:$J$19,2)</f>
        <v>Event</v>
      </c>
      <c r="Q52" s="99"/>
      <c r="R52" s="101">
        <f>IF(Table1[[#This Row],[Required Response Time]]="Within 1 Minute",50,IF(Table1[[#This Row],[Required Response Time]]="Within 5 Minutes",40,IF(Table1[[#This Row],[Required Response Time]]="Within 15 Minutes",26,IF(Table1[[#This Row],[Required Response Time]]="Within Hours",18,1))))*Table1[[#This Row],[Highest Consequence Rating]]</f>
        <v>0</v>
      </c>
      <c r="S52" s="102">
        <f>IF(Table1[[#This Row],[Calc]]&lt;10,5,IF(AND(Table1[[#This Row],[Calc]]&gt;=10,Table1[[#This Row],[Calc]]&lt;=36),4,IF(AND(Table1[[#This Row],[Calc]]&gt;=40,Table1[[#This Row],[Calc]]&lt;=80),3,IF(AND(Table1[[#This Row],[Calc]]&gt;=81,Table1[[#This Row],[Calc]]&lt;=160),2,1))))</f>
        <v>5</v>
      </c>
      <c r="T52" s="103" t="s">
        <v>144</v>
      </c>
      <c r="U52" s="103"/>
      <c r="V52" s="103"/>
      <c r="W52" s="104"/>
      <c r="X52" s="104"/>
      <c r="Y52" s="104"/>
      <c r="Z52" s="108"/>
      <c r="AA52" s="104"/>
      <c r="AB52" s="104"/>
      <c r="AC52" s="104"/>
      <c r="AD52" s="104"/>
      <c r="AE52" s="106"/>
      <c r="AF52" s="106"/>
      <c r="AG52" s="106"/>
      <c r="AH52" s="106"/>
      <c r="AI52" s="87"/>
      <c r="AJ52" s="87"/>
      <c r="AK52" s="87"/>
      <c r="AL52" s="87"/>
      <c r="AM52" s="87"/>
      <c r="AN52" s="87"/>
      <c r="AO52" s="87"/>
      <c r="AP52" s="87"/>
      <c r="AQ52" s="87"/>
      <c r="AR52" s="87"/>
      <c r="AS52" s="87"/>
      <c r="AT52" s="87"/>
      <c r="AU52" s="87"/>
      <c r="AV52" s="87"/>
      <c r="AW52" s="87"/>
      <c r="AX52" s="87"/>
      <c r="AY52" s="87"/>
      <c r="AZ52" s="87"/>
    </row>
    <row r="53" spans="1:52" s="107" customFormat="1" ht="12" customHeight="1" x14ac:dyDescent="0.25">
      <c r="A53" s="104"/>
      <c r="B53" s="99"/>
      <c r="C53" s="77"/>
      <c r="D53" s="99"/>
      <c r="E53" s="116"/>
      <c r="F53" s="100"/>
      <c r="G53" s="99"/>
      <c r="H53" s="99"/>
      <c r="I53" s="77"/>
      <c r="J53" s="77"/>
      <c r="K53" s="77"/>
      <c r="L53" s="77"/>
      <c r="M53" s="77"/>
      <c r="N53" s="77"/>
      <c r="O53" s="73">
        <f>IF(Table1[[#This Row],[Type]]="Event",0,MAX(I53:N53))</f>
        <v>0</v>
      </c>
      <c r="P53" s="73" t="str">
        <f>VLOOKUP(O53,Worksheet!$I$12:$J$19,2)</f>
        <v>Event</v>
      </c>
      <c r="Q53" s="99"/>
      <c r="R53" s="101">
        <f>IF(Table1[[#This Row],[Required Response Time]]="Within 1 Minute",50,IF(Table1[[#This Row],[Required Response Time]]="Within 5 Minutes",40,IF(Table1[[#This Row],[Required Response Time]]="Within 15 Minutes",26,IF(Table1[[#This Row],[Required Response Time]]="Within Hours",18,1))))*Table1[[#This Row],[Highest Consequence Rating]]</f>
        <v>0</v>
      </c>
      <c r="S53" s="102">
        <f>IF(Table1[[#This Row],[Calc]]&lt;10,5,IF(AND(Table1[[#This Row],[Calc]]&gt;=10,Table1[[#This Row],[Calc]]&lt;=36),4,IF(AND(Table1[[#This Row],[Calc]]&gt;=40,Table1[[#This Row],[Calc]]&lt;=80),3,IF(AND(Table1[[#This Row],[Calc]]&gt;=81,Table1[[#This Row],[Calc]]&lt;=160),2,1))))</f>
        <v>5</v>
      </c>
      <c r="T53" s="103" t="s">
        <v>144</v>
      </c>
      <c r="U53" s="103"/>
      <c r="V53" s="103"/>
      <c r="W53" s="104"/>
      <c r="X53" s="104"/>
      <c r="Y53" s="104"/>
      <c r="Z53" s="108"/>
      <c r="AA53" s="104"/>
      <c r="AB53" s="104"/>
      <c r="AC53" s="104"/>
      <c r="AD53" s="104"/>
      <c r="AE53" s="106"/>
      <c r="AF53" s="106"/>
      <c r="AG53" s="106"/>
      <c r="AH53" s="106"/>
      <c r="AI53" s="87"/>
      <c r="AJ53" s="87"/>
      <c r="AK53" s="87"/>
      <c r="AL53" s="87"/>
      <c r="AM53" s="87"/>
      <c r="AN53" s="87"/>
      <c r="AO53" s="87"/>
      <c r="AP53" s="87"/>
      <c r="AQ53" s="87"/>
      <c r="AR53" s="87"/>
      <c r="AS53" s="87"/>
      <c r="AT53" s="87"/>
      <c r="AU53" s="87"/>
      <c r="AV53" s="87"/>
      <c r="AW53" s="87"/>
      <c r="AX53" s="87"/>
      <c r="AY53" s="87"/>
      <c r="AZ53" s="87"/>
    </row>
    <row r="54" spans="1:52" s="107" customFormat="1" ht="12" customHeight="1" x14ac:dyDescent="0.25">
      <c r="A54" s="104"/>
      <c r="B54" s="99"/>
      <c r="C54" s="77"/>
      <c r="D54" s="99"/>
      <c r="E54" s="116"/>
      <c r="F54" s="100"/>
      <c r="G54" s="99"/>
      <c r="H54" s="99"/>
      <c r="I54" s="77"/>
      <c r="J54" s="77"/>
      <c r="K54" s="77"/>
      <c r="L54" s="77"/>
      <c r="M54" s="77"/>
      <c r="N54" s="77"/>
      <c r="O54" s="73">
        <f>IF(Table1[[#This Row],[Type]]="Event",0,MAX(I54:N54))</f>
        <v>0</v>
      </c>
      <c r="P54" s="73" t="str">
        <f>VLOOKUP(O54,Worksheet!$I$12:$J$19,2)</f>
        <v>Event</v>
      </c>
      <c r="Q54" s="99"/>
      <c r="R54" s="101">
        <f>IF(Table1[[#This Row],[Required Response Time]]="Within 1 Minute",50,IF(Table1[[#This Row],[Required Response Time]]="Within 5 Minutes",40,IF(Table1[[#This Row],[Required Response Time]]="Within 15 Minutes",26,IF(Table1[[#This Row],[Required Response Time]]="Within Hours",18,1))))*Table1[[#This Row],[Highest Consequence Rating]]</f>
        <v>0</v>
      </c>
      <c r="S54" s="102">
        <f>IF(Table1[[#This Row],[Calc]]&lt;10,5,IF(AND(Table1[[#This Row],[Calc]]&gt;=10,Table1[[#This Row],[Calc]]&lt;=36),4,IF(AND(Table1[[#This Row],[Calc]]&gt;=40,Table1[[#This Row],[Calc]]&lt;=80),3,IF(AND(Table1[[#This Row],[Calc]]&gt;=81,Table1[[#This Row],[Calc]]&lt;=160),2,1))))</f>
        <v>5</v>
      </c>
      <c r="T54" s="103" t="s">
        <v>144</v>
      </c>
      <c r="U54" s="103"/>
      <c r="V54" s="103"/>
      <c r="W54" s="104"/>
      <c r="X54" s="104"/>
      <c r="Y54" s="104"/>
      <c r="Z54" s="108"/>
      <c r="AA54" s="104"/>
      <c r="AB54" s="104"/>
      <c r="AC54" s="104"/>
      <c r="AD54" s="104"/>
      <c r="AE54" s="106"/>
      <c r="AF54" s="106"/>
      <c r="AG54" s="106"/>
      <c r="AH54" s="106"/>
      <c r="AI54" s="87"/>
      <c r="AJ54" s="87"/>
      <c r="AK54" s="87"/>
      <c r="AL54" s="87"/>
      <c r="AM54" s="87"/>
      <c r="AN54" s="87"/>
      <c r="AO54" s="87"/>
      <c r="AP54" s="87"/>
      <c r="AQ54" s="87"/>
      <c r="AR54" s="87"/>
      <c r="AS54" s="87"/>
      <c r="AT54" s="87"/>
      <c r="AU54" s="87"/>
      <c r="AV54" s="87"/>
      <c r="AW54" s="87"/>
      <c r="AX54" s="87"/>
      <c r="AY54" s="87"/>
      <c r="AZ54" s="87"/>
    </row>
    <row r="55" spans="1:52" s="107" customFormat="1" ht="12" customHeight="1" x14ac:dyDescent="0.25">
      <c r="A55" s="104"/>
      <c r="B55" s="99"/>
      <c r="C55" s="77"/>
      <c r="D55" s="99"/>
      <c r="E55" s="116"/>
      <c r="F55" s="100"/>
      <c r="G55" s="99"/>
      <c r="H55" s="99"/>
      <c r="I55" s="77"/>
      <c r="J55" s="77"/>
      <c r="K55" s="77"/>
      <c r="L55" s="77"/>
      <c r="M55" s="77"/>
      <c r="N55" s="77"/>
      <c r="O55" s="73">
        <f>IF(Table1[[#This Row],[Type]]="Event",0,MAX(I55:N55))</f>
        <v>0</v>
      </c>
      <c r="P55" s="73" t="str">
        <f>VLOOKUP(O55,Worksheet!$I$12:$J$19,2)</f>
        <v>Event</v>
      </c>
      <c r="Q55" s="99"/>
      <c r="R55" s="101">
        <f>IF(Table1[[#This Row],[Required Response Time]]="Within 1 Minute",50,IF(Table1[[#This Row],[Required Response Time]]="Within 5 Minutes",40,IF(Table1[[#This Row],[Required Response Time]]="Within 15 Minutes",26,IF(Table1[[#This Row],[Required Response Time]]="Within Hours",18,1))))*Table1[[#This Row],[Highest Consequence Rating]]</f>
        <v>0</v>
      </c>
      <c r="S55" s="102">
        <f>IF(Table1[[#This Row],[Calc]]&lt;10,5,IF(AND(Table1[[#This Row],[Calc]]&gt;=10,Table1[[#This Row],[Calc]]&lt;=36),4,IF(AND(Table1[[#This Row],[Calc]]&gt;=40,Table1[[#This Row],[Calc]]&lt;=80),3,IF(AND(Table1[[#This Row],[Calc]]&gt;=81,Table1[[#This Row],[Calc]]&lt;=160),2,1))))</f>
        <v>5</v>
      </c>
      <c r="T55" s="103" t="s">
        <v>144</v>
      </c>
      <c r="U55" s="103"/>
      <c r="V55" s="103"/>
      <c r="W55" s="104"/>
      <c r="X55" s="104"/>
      <c r="Y55" s="104"/>
      <c r="Z55" s="108"/>
      <c r="AA55" s="104"/>
      <c r="AB55" s="104"/>
      <c r="AC55" s="104"/>
      <c r="AD55" s="104"/>
      <c r="AE55" s="106"/>
      <c r="AF55" s="106"/>
      <c r="AG55" s="106"/>
      <c r="AH55" s="106"/>
      <c r="AI55" s="87"/>
      <c r="AJ55" s="87"/>
      <c r="AK55" s="87"/>
      <c r="AL55" s="87"/>
      <c r="AM55" s="87"/>
      <c r="AN55" s="87"/>
      <c r="AO55" s="87"/>
      <c r="AP55" s="87"/>
      <c r="AQ55" s="87"/>
      <c r="AR55" s="87"/>
      <c r="AS55" s="87"/>
      <c r="AT55" s="87"/>
      <c r="AU55" s="87"/>
      <c r="AV55" s="87"/>
      <c r="AW55" s="87"/>
      <c r="AX55" s="87"/>
      <c r="AY55" s="87"/>
      <c r="AZ55" s="87"/>
    </row>
    <row r="56" spans="1:52" s="107" customFormat="1" ht="12" customHeight="1" x14ac:dyDescent="0.25">
      <c r="A56" s="104"/>
      <c r="B56" s="99"/>
      <c r="C56" s="77"/>
      <c r="D56" s="99"/>
      <c r="E56" s="116"/>
      <c r="F56" s="100"/>
      <c r="G56" s="99"/>
      <c r="H56" s="99"/>
      <c r="I56" s="77"/>
      <c r="J56" s="77"/>
      <c r="K56" s="77"/>
      <c r="L56" s="77"/>
      <c r="M56" s="77"/>
      <c r="N56" s="77"/>
      <c r="O56" s="73">
        <f>IF(Table1[[#This Row],[Type]]="Event",0,MAX(I56:N56))</f>
        <v>0</v>
      </c>
      <c r="P56" s="73" t="str">
        <f>VLOOKUP(O56,Worksheet!$I$12:$J$19,2)</f>
        <v>Event</v>
      </c>
      <c r="Q56" s="99"/>
      <c r="R56" s="101">
        <f>IF(Table1[[#This Row],[Required Response Time]]="Within 1 Minute",50,IF(Table1[[#This Row],[Required Response Time]]="Within 5 Minutes",40,IF(Table1[[#This Row],[Required Response Time]]="Within 15 Minutes",26,IF(Table1[[#This Row],[Required Response Time]]="Within Hours",18,1))))*Table1[[#This Row],[Highest Consequence Rating]]</f>
        <v>0</v>
      </c>
      <c r="S56" s="102">
        <f>IF(Table1[[#This Row],[Calc]]&lt;10,5,IF(AND(Table1[[#This Row],[Calc]]&gt;=10,Table1[[#This Row],[Calc]]&lt;=36),4,IF(AND(Table1[[#This Row],[Calc]]&gt;=40,Table1[[#This Row],[Calc]]&lt;=80),3,IF(AND(Table1[[#This Row],[Calc]]&gt;=81,Table1[[#This Row],[Calc]]&lt;=160),2,1))))</f>
        <v>5</v>
      </c>
      <c r="T56" s="103" t="s">
        <v>144</v>
      </c>
      <c r="U56" s="103"/>
      <c r="V56" s="103"/>
      <c r="W56" s="104"/>
      <c r="X56" s="104"/>
      <c r="Y56" s="104"/>
      <c r="Z56" s="108"/>
      <c r="AA56" s="104"/>
      <c r="AB56" s="104"/>
      <c r="AC56" s="104"/>
      <c r="AD56" s="104"/>
      <c r="AE56" s="106"/>
      <c r="AF56" s="106"/>
      <c r="AG56" s="106"/>
      <c r="AH56" s="106"/>
      <c r="AI56" s="87"/>
      <c r="AJ56" s="87"/>
      <c r="AK56" s="87"/>
      <c r="AL56" s="87"/>
      <c r="AM56" s="87"/>
      <c r="AN56" s="87"/>
      <c r="AO56" s="87"/>
      <c r="AP56" s="87"/>
      <c r="AQ56" s="87"/>
      <c r="AR56" s="87"/>
      <c r="AS56" s="87"/>
      <c r="AT56" s="87"/>
      <c r="AU56" s="87"/>
      <c r="AV56" s="87"/>
      <c r="AW56" s="87"/>
      <c r="AX56" s="87"/>
      <c r="AY56" s="87"/>
      <c r="AZ56" s="87"/>
    </row>
    <row r="57" spans="1:52" s="107" customFormat="1" ht="12" customHeight="1" x14ac:dyDescent="0.25">
      <c r="A57" s="104"/>
      <c r="B57" s="99"/>
      <c r="C57" s="77"/>
      <c r="D57" s="99"/>
      <c r="E57" s="116"/>
      <c r="F57" s="100"/>
      <c r="G57" s="99"/>
      <c r="H57" s="99"/>
      <c r="I57" s="77"/>
      <c r="J57" s="77"/>
      <c r="K57" s="77"/>
      <c r="L57" s="77"/>
      <c r="M57" s="77"/>
      <c r="N57" s="77"/>
      <c r="O57" s="73">
        <f>IF(Table1[[#This Row],[Type]]="Event",0,MAX(I57:N57))</f>
        <v>0</v>
      </c>
      <c r="P57" s="73" t="str">
        <f>VLOOKUP(O57,Worksheet!$I$12:$J$19,2)</f>
        <v>Event</v>
      </c>
      <c r="Q57" s="99"/>
      <c r="R57" s="101">
        <f>IF(Table1[[#This Row],[Required Response Time]]="Within 1 Minute",50,IF(Table1[[#This Row],[Required Response Time]]="Within 5 Minutes",40,IF(Table1[[#This Row],[Required Response Time]]="Within 15 Minutes",26,IF(Table1[[#This Row],[Required Response Time]]="Within Hours",18,1))))*Table1[[#This Row],[Highest Consequence Rating]]</f>
        <v>0</v>
      </c>
      <c r="S57" s="102">
        <f>IF(Table1[[#This Row],[Calc]]&lt;10,5,IF(AND(Table1[[#This Row],[Calc]]&gt;=10,Table1[[#This Row],[Calc]]&lt;=36),4,IF(AND(Table1[[#This Row],[Calc]]&gt;=40,Table1[[#This Row],[Calc]]&lt;=80),3,IF(AND(Table1[[#This Row],[Calc]]&gt;=81,Table1[[#This Row],[Calc]]&lt;=160),2,1))))</f>
        <v>5</v>
      </c>
      <c r="T57" s="103" t="s">
        <v>144</v>
      </c>
      <c r="U57" s="103"/>
      <c r="V57" s="103"/>
      <c r="W57" s="104"/>
      <c r="X57" s="104"/>
      <c r="Y57" s="104"/>
      <c r="Z57" s="108"/>
      <c r="AA57" s="104"/>
      <c r="AB57" s="104"/>
      <c r="AC57" s="104"/>
      <c r="AD57" s="104"/>
      <c r="AE57" s="106"/>
      <c r="AF57" s="106"/>
      <c r="AG57" s="106"/>
      <c r="AH57" s="106"/>
      <c r="AI57" s="87"/>
      <c r="AJ57" s="87"/>
      <c r="AK57" s="87"/>
      <c r="AL57" s="87"/>
      <c r="AM57" s="87"/>
      <c r="AN57" s="87"/>
      <c r="AO57" s="87"/>
      <c r="AP57" s="87"/>
      <c r="AQ57" s="87"/>
      <c r="AR57" s="87"/>
      <c r="AS57" s="87"/>
      <c r="AT57" s="87"/>
      <c r="AU57" s="87"/>
      <c r="AV57" s="87"/>
      <c r="AW57" s="87"/>
      <c r="AX57" s="87"/>
      <c r="AY57" s="87"/>
      <c r="AZ57" s="87"/>
    </row>
    <row r="58" spans="1:52" s="107" customFormat="1" ht="12" customHeight="1" x14ac:dyDescent="0.25">
      <c r="A58" s="104"/>
      <c r="B58" s="99"/>
      <c r="C58" s="77"/>
      <c r="D58" s="99"/>
      <c r="E58" s="116"/>
      <c r="F58" s="100"/>
      <c r="G58" s="99"/>
      <c r="H58" s="99"/>
      <c r="I58" s="77"/>
      <c r="J58" s="77"/>
      <c r="K58" s="77"/>
      <c r="L58" s="77"/>
      <c r="M58" s="77"/>
      <c r="N58" s="77"/>
      <c r="O58" s="73">
        <f>IF(Table1[[#This Row],[Type]]="Event",0,MAX(I58:N58))</f>
        <v>0</v>
      </c>
      <c r="P58" s="73" t="str">
        <f>VLOOKUP(O58,Worksheet!$I$12:$J$19,2)</f>
        <v>Event</v>
      </c>
      <c r="Q58" s="99"/>
      <c r="R58" s="101">
        <f>IF(Table1[[#This Row],[Required Response Time]]="Within 1 Minute",50,IF(Table1[[#This Row],[Required Response Time]]="Within 5 Minutes",40,IF(Table1[[#This Row],[Required Response Time]]="Within 15 Minutes",26,IF(Table1[[#This Row],[Required Response Time]]="Within Hours",18,1))))*Table1[[#This Row],[Highest Consequence Rating]]</f>
        <v>0</v>
      </c>
      <c r="S58" s="102">
        <f>IF(Table1[[#This Row],[Calc]]&lt;10,5,IF(AND(Table1[[#This Row],[Calc]]&gt;=10,Table1[[#This Row],[Calc]]&lt;=36),4,IF(AND(Table1[[#This Row],[Calc]]&gt;=40,Table1[[#This Row],[Calc]]&lt;=80),3,IF(AND(Table1[[#This Row],[Calc]]&gt;=81,Table1[[#This Row],[Calc]]&lt;=160),2,1))))</f>
        <v>5</v>
      </c>
      <c r="T58" s="103" t="s">
        <v>144</v>
      </c>
      <c r="U58" s="103"/>
      <c r="V58" s="103"/>
      <c r="W58" s="104"/>
      <c r="X58" s="104"/>
      <c r="Y58" s="104"/>
      <c r="Z58" s="108"/>
      <c r="AA58" s="104"/>
      <c r="AB58" s="104"/>
      <c r="AC58" s="104"/>
      <c r="AD58" s="104"/>
      <c r="AE58" s="106"/>
      <c r="AF58" s="106"/>
      <c r="AG58" s="106"/>
      <c r="AH58" s="106"/>
      <c r="AI58" s="87"/>
      <c r="AJ58" s="87"/>
      <c r="AK58" s="87"/>
      <c r="AL58" s="87"/>
      <c r="AM58" s="87"/>
      <c r="AN58" s="87"/>
      <c r="AO58" s="87"/>
      <c r="AP58" s="87"/>
      <c r="AQ58" s="87"/>
      <c r="AR58" s="87"/>
      <c r="AS58" s="87"/>
      <c r="AT58" s="87"/>
      <c r="AU58" s="87"/>
      <c r="AV58" s="87"/>
      <c r="AW58" s="87"/>
      <c r="AX58" s="87"/>
      <c r="AY58" s="87"/>
      <c r="AZ58" s="87"/>
    </row>
    <row r="59" spans="1:52" s="107" customFormat="1" ht="12" customHeight="1" x14ac:dyDescent="0.25">
      <c r="A59" s="117"/>
      <c r="B59" s="99"/>
      <c r="C59" s="77"/>
      <c r="D59" s="99"/>
      <c r="E59" s="116"/>
      <c r="F59" s="100"/>
      <c r="G59" s="99"/>
      <c r="H59" s="99"/>
      <c r="I59" s="77"/>
      <c r="J59" s="77"/>
      <c r="K59" s="77"/>
      <c r="L59" s="77"/>
      <c r="M59" s="77"/>
      <c r="N59" s="77"/>
      <c r="O59" s="73">
        <f>IF(Table1[[#This Row],[Type]]="Event",0,MAX(I59:N59))</f>
        <v>0</v>
      </c>
      <c r="P59" s="73" t="str">
        <f>VLOOKUP(O59,Worksheet!$I$12:$J$19,2)</f>
        <v>Event</v>
      </c>
      <c r="Q59" s="99"/>
      <c r="R59" s="101">
        <f>IF(Table1[[#This Row],[Required Response Time]]="Within 1 Minute",50,IF(Table1[[#This Row],[Required Response Time]]="Within 5 Minutes",40,IF(Table1[[#This Row],[Required Response Time]]="Within 15 Minutes",26,IF(Table1[[#This Row],[Required Response Time]]="Within Hours",18,1))))*Table1[[#This Row],[Highest Consequence Rating]]</f>
        <v>0</v>
      </c>
      <c r="S59" s="104">
        <f>IF(Table1[[#This Row],[Calc]]&lt;10,5,IF(AND(Table1[[#This Row],[Calc]]&gt;=10,Table1[[#This Row],[Calc]]&lt;=36),4,IF(AND(Table1[[#This Row],[Calc]]&gt;=40,Table1[[#This Row],[Calc]]&lt;=80),3,IF(AND(Table1[[#This Row],[Calc]]&gt;=81,Table1[[#This Row],[Calc]]&lt;=160),2,1))))</f>
        <v>5</v>
      </c>
      <c r="T59" s="103" t="s">
        <v>144</v>
      </c>
      <c r="U59" s="103"/>
      <c r="V59" s="103"/>
      <c r="W59" s="104"/>
      <c r="X59" s="104"/>
      <c r="Y59" s="104"/>
      <c r="Z59" s="108"/>
      <c r="AA59" s="104"/>
      <c r="AB59" s="104"/>
      <c r="AC59" s="104"/>
      <c r="AD59" s="104"/>
      <c r="AE59" s="106"/>
      <c r="AF59" s="106"/>
      <c r="AG59" s="106"/>
      <c r="AH59" s="106"/>
      <c r="AI59" s="87"/>
      <c r="AJ59" s="87"/>
      <c r="AK59" s="87"/>
      <c r="AL59" s="87"/>
      <c r="AM59" s="87"/>
      <c r="AN59" s="87"/>
      <c r="AO59" s="87"/>
      <c r="AP59" s="87"/>
      <c r="AQ59" s="87"/>
      <c r="AR59" s="87"/>
      <c r="AS59" s="87"/>
      <c r="AT59" s="87"/>
      <c r="AU59" s="87"/>
      <c r="AV59" s="87"/>
      <c r="AW59" s="87"/>
      <c r="AX59" s="87"/>
      <c r="AY59" s="87"/>
      <c r="AZ59" s="87"/>
    </row>
  </sheetData>
  <mergeCells count="2">
    <mergeCell ref="P22:Q22"/>
    <mergeCell ref="I11:J11"/>
  </mergeCells>
  <conditionalFormatting sqref="G24:G48 G50:G59">
    <cfRule type="duplicateValues" dxfId="24" priority="10" stopIfTrue="1"/>
  </conditionalFormatting>
  <conditionalFormatting sqref="G48 G50:G59">
    <cfRule type="duplicateValues" dxfId="23" priority="15" stopIfTrue="1"/>
  </conditionalFormatting>
  <conditionalFormatting sqref="G49">
    <cfRule type="duplicateValues" dxfId="22" priority="5" stopIfTrue="1"/>
  </conditionalFormatting>
  <conditionalFormatting sqref="I29:L41">
    <cfRule type="expression" dxfId="21" priority="1" stopIfTrue="1">
      <formula>$G29="Event"</formula>
    </cfRule>
    <cfRule type="expression" dxfId="20" priority="2" stopIfTrue="1">
      <formula>I29&gt;5</formula>
    </cfRule>
  </conditionalFormatting>
  <conditionalFormatting sqref="I24:N28 M29:N41 I42:N59">
    <cfRule type="expression" dxfId="19" priority="11" stopIfTrue="1">
      <formula>$G24="Event"</formula>
    </cfRule>
    <cfRule type="expression" dxfId="18" priority="12" stopIfTrue="1">
      <formula>I24&gt;5</formula>
    </cfRule>
  </conditionalFormatting>
  <conditionalFormatting sqref="I48:N59">
    <cfRule type="expression" dxfId="17" priority="18" stopIfTrue="1">
      <formula>I48&gt;5</formula>
    </cfRule>
  </conditionalFormatting>
  <conditionalFormatting sqref="I48:O59 O24:O47 Q24:Q59">
    <cfRule type="expression" dxfId="16" priority="17" stopIfTrue="1">
      <formula>$H24="Event"</formula>
    </cfRule>
  </conditionalFormatting>
  <conditionalFormatting sqref="S14:S18">
    <cfRule type="cellIs" dxfId="15" priority="39" operator="greaterThanOrEqual">
      <formula>$Q14</formula>
    </cfRule>
    <cfRule type="cellIs" dxfId="14" priority="40" operator="lessThan">
      <formula>$Q14</formula>
    </cfRule>
  </conditionalFormatting>
  <conditionalFormatting sqref="S24:S59">
    <cfRule type="cellIs" dxfId="13" priority="32" stopIfTrue="1" operator="equal">
      <formula>5</formula>
    </cfRule>
    <cfRule type="cellIs" dxfId="12" priority="33" stopIfTrue="1" operator="equal">
      <formula>4</formula>
    </cfRule>
    <cfRule type="cellIs" dxfId="11" priority="34" stopIfTrue="1" operator="equal">
      <formula>3</formula>
    </cfRule>
    <cfRule type="cellIs" dxfId="10" priority="35" stopIfTrue="1" operator="equal">
      <formula>2</formula>
    </cfRule>
    <cfRule type="cellIs" dxfId="9" priority="36" stopIfTrue="1" operator="equal">
      <formula>1</formula>
    </cfRule>
  </conditionalFormatting>
  <conditionalFormatting sqref="V24:V59">
    <cfRule type="expression" dxfId="8" priority="6">
      <formula>$V24="Action"</formula>
    </cfRule>
    <cfRule type="expression" dxfId="7" priority="7">
      <formula>$V24="Critical"</formula>
    </cfRule>
  </conditionalFormatting>
  <conditionalFormatting sqref="V49:V59">
    <cfRule type="expression" dxfId="6" priority="13">
      <formula>$V49="Action"</formula>
    </cfRule>
    <cfRule type="expression" dxfId="5" priority="14">
      <formula>$V49="Critical"</formula>
    </cfRule>
  </conditionalFormatting>
  <dataValidations count="5">
    <dataValidation allowBlank="1" sqref="I24" xr:uid="{04174825-C734-46EC-9EB7-93F6ECDFBB54}"/>
    <dataValidation type="list" allowBlank="1" showInputMessage="1" showErrorMessage="1" sqref="Q24:Q59" xr:uid="{959F9D4D-34B3-4B6E-9165-68099FA15580}">
      <formula1>"Within 1 Minute,Within 5 Minutes,Within 15 Minutes,Within Hours"</formula1>
    </dataValidation>
    <dataValidation type="list" allowBlank="1" showInputMessage="1" showErrorMessage="1" sqref="T24:T59" xr:uid="{7ACD0FB0-9630-41AF-9B4C-7FCA8BD8496E}">
      <formula1>"No Dial,1-Power Outage,2-Process Critical,3-Fluoride,4-Plant Shutdown,5-Fire or Security,6-Dialier Fault"</formula1>
    </dataValidation>
    <dataValidation type="list" allowBlank="1" showInputMessage="1" showErrorMessage="1" sqref="H24:H59" xr:uid="{63A4DAB1-005C-499F-B293-6FBAC3236FA2}">
      <formula1>"Event,Alarm"</formula1>
    </dataValidation>
    <dataValidation type="list" allowBlank="1" showInputMessage="1" showErrorMessage="1" sqref="E24:E59" xr:uid="{6EB3F267-F240-4B6C-A253-4657B033CFC8}">
      <formula1>"Digital, Digital - Failsafe,Analogue"</formula1>
    </dataValidation>
  </dataValidations>
  <pageMargins left="0.23622047244094491" right="0.23622047244094491" top="0.74803149606299213" bottom="0.74803149606299213" header="0.31496062992125984" footer="0.31496062992125984"/>
  <pageSetup paperSize="9" scale="19" orientation="portrait" r:id="rId1"/>
  <headerFooter>
    <oddFooter>&amp;L&amp;8Doc Number: TEM-00254
Doc Owner: Lead Engineer - Operational Technology&amp;C&amp;8Version Date: 28/09/2023
Doc Approver: Team Leader Process &amp; Analysis&amp;R&amp;8Ver 4</oddFooter>
  </headerFooter>
  <drawing r:id="rId2"/>
  <legacyDrawing r:id="rId3"/>
  <tableParts count="1">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D7C98-8C9B-457A-9AA9-C378346AE688}">
  <sheetPr>
    <pageSetUpPr fitToPage="1"/>
  </sheetPr>
  <dimension ref="A1:AG385"/>
  <sheetViews>
    <sheetView showGridLines="0" zoomScaleNormal="100" workbookViewId="0">
      <selection activeCell="A9" sqref="A9:C11"/>
    </sheetView>
  </sheetViews>
  <sheetFormatPr defaultRowHeight="12.75" x14ac:dyDescent="0.2"/>
  <cols>
    <col min="1" max="1" width="9.140625" style="1"/>
    <col min="2" max="2" width="12.5703125" style="1" customWidth="1"/>
    <col min="3" max="3" width="21.140625" style="1" customWidth="1"/>
    <col min="4" max="8" width="25.7109375" style="1" customWidth="1"/>
    <col min="9" max="9" width="4.42578125" style="1" customWidth="1"/>
    <col min="10" max="16" width="20.7109375" style="1" customWidth="1"/>
    <col min="17" max="16384" width="9.140625" style="1"/>
  </cols>
  <sheetData>
    <row r="1" spans="1:29" x14ac:dyDescent="0.2">
      <c r="A1" s="218" t="s">
        <v>220</v>
      </c>
      <c r="B1" s="219"/>
      <c r="C1" s="220"/>
      <c r="D1" s="224" t="s">
        <v>221</v>
      </c>
      <c r="E1" s="225"/>
      <c r="F1" s="225"/>
      <c r="G1" s="225"/>
      <c r="H1" s="226"/>
      <c r="AC1" s="1">
        <v>1</v>
      </c>
    </row>
    <row r="2" spans="1:29" ht="13.5" thickBot="1" x14ac:dyDescent="0.25">
      <c r="A2" s="221"/>
      <c r="B2" s="222"/>
      <c r="C2" s="223"/>
      <c r="D2" s="227" t="s">
        <v>222</v>
      </c>
      <c r="E2" s="228"/>
      <c r="F2" s="228"/>
      <c r="G2" s="228"/>
      <c r="H2" s="229"/>
      <c r="AC2" s="1">
        <v>1</v>
      </c>
    </row>
    <row r="3" spans="1:29" x14ac:dyDescent="0.2">
      <c r="A3" s="230" t="s">
        <v>223</v>
      </c>
      <c r="B3" s="231"/>
      <c r="C3" s="232"/>
      <c r="D3" s="233" t="s">
        <v>224</v>
      </c>
      <c r="E3" s="235" t="s">
        <v>225</v>
      </c>
      <c r="F3" s="235" t="s">
        <v>226</v>
      </c>
      <c r="G3" s="235" t="s">
        <v>227</v>
      </c>
      <c r="H3" s="235" t="s">
        <v>86</v>
      </c>
      <c r="AC3" s="1">
        <v>1</v>
      </c>
    </row>
    <row r="4" spans="1:29" ht="18" customHeight="1" thickBot="1" x14ac:dyDescent="0.25">
      <c r="A4" s="237" t="s">
        <v>228</v>
      </c>
      <c r="B4" s="238"/>
      <c r="C4" s="239"/>
      <c r="D4" s="234"/>
      <c r="E4" s="236"/>
      <c r="F4" s="236"/>
      <c r="G4" s="236"/>
      <c r="H4" s="236"/>
      <c r="L4" s="193" t="s">
        <v>73</v>
      </c>
      <c r="M4" s="194"/>
      <c r="N4" s="194"/>
      <c r="O4" s="194"/>
      <c r="P4" s="195"/>
      <c r="AC4" s="1">
        <v>1</v>
      </c>
    </row>
    <row r="5" spans="1:29" ht="22.5" x14ac:dyDescent="0.2">
      <c r="A5" s="196" t="s">
        <v>96</v>
      </c>
      <c r="B5" s="197"/>
      <c r="C5" s="211"/>
      <c r="D5" s="2" t="s">
        <v>229</v>
      </c>
      <c r="E5" s="2" t="s">
        <v>230</v>
      </c>
      <c r="F5" s="2" t="s">
        <v>231</v>
      </c>
      <c r="G5" s="213" t="s">
        <v>232</v>
      </c>
      <c r="H5" s="213" t="s">
        <v>233</v>
      </c>
      <c r="J5" s="17" t="s">
        <v>234</v>
      </c>
      <c r="K5" s="17" t="s">
        <v>235</v>
      </c>
      <c r="L5" s="18" t="s">
        <v>76</v>
      </c>
      <c r="M5" s="18" t="s">
        <v>79</v>
      </c>
      <c r="N5" s="18" t="s">
        <v>81</v>
      </c>
      <c r="O5" s="18" t="s">
        <v>83</v>
      </c>
      <c r="P5" s="18" t="s">
        <v>86</v>
      </c>
      <c r="AC5" s="1">
        <v>1</v>
      </c>
    </row>
    <row r="6" spans="1:29" ht="23.25" thickBot="1" x14ac:dyDescent="0.25">
      <c r="A6" s="199"/>
      <c r="B6" s="200"/>
      <c r="C6" s="212"/>
      <c r="D6" s="3" t="s">
        <v>236</v>
      </c>
      <c r="E6" s="3" t="s">
        <v>237</v>
      </c>
      <c r="F6" s="3" t="s">
        <v>238</v>
      </c>
      <c r="G6" s="214"/>
      <c r="H6" s="214"/>
      <c r="J6" s="11" t="s">
        <v>239</v>
      </c>
      <c r="K6" s="11" t="s">
        <v>240</v>
      </c>
      <c r="L6" s="12" t="s">
        <v>241</v>
      </c>
      <c r="M6" s="13" t="s">
        <v>242</v>
      </c>
      <c r="N6" s="13" t="s">
        <v>243</v>
      </c>
      <c r="O6" s="14" t="s">
        <v>244</v>
      </c>
      <c r="P6" s="14" t="s">
        <v>244</v>
      </c>
      <c r="AC6" s="1">
        <v>1</v>
      </c>
    </row>
    <row r="7" spans="1:29" ht="90.75" thickBot="1" x14ac:dyDescent="0.25">
      <c r="A7" s="215" t="s">
        <v>97</v>
      </c>
      <c r="B7" s="216"/>
      <c r="C7" s="217"/>
      <c r="D7" s="3" t="s">
        <v>245</v>
      </c>
      <c r="E7" s="3" t="s">
        <v>246</v>
      </c>
      <c r="F7" s="3" t="s">
        <v>247</v>
      </c>
      <c r="G7" s="3" t="s">
        <v>248</v>
      </c>
      <c r="H7" s="3" t="s">
        <v>249</v>
      </c>
      <c r="J7" s="11" t="s">
        <v>250</v>
      </c>
      <c r="K7" s="11" t="s">
        <v>251</v>
      </c>
      <c r="L7" s="12" t="s">
        <v>252</v>
      </c>
      <c r="M7" s="12" t="s">
        <v>252</v>
      </c>
      <c r="N7" s="13" t="s">
        <v>242</v>
      </c>
      <c r="O7" s="13" t="s">
        <v>242</v>
      </c>
      <c r="P7" s="14" t="s">
        <v>253</v>
      </c>
      <c r="AC7" s="1">
        <v>1</v>
      </c>
    </row>
    <row r="8" spans="1:29" ht="45.75" thickBot="1" x14ac:dyDescent="0.25">
      <c r="A8" s="215" t="s">
        <v>98</v>
      </c>
      <c r="B8" s="216"/>
      <c r="C8" s="217"/>
      <c r="D8" s="3" t="s">
        <v>254</v>
      </c>
      <c r="E8" s="3" t="s">
        <v>255</v>
      </c>
      <c r="F8" s="3" t="s">
        <v>256</v>
      </c>
      <c r="G8" s="3" t="s">
        <v>257</v>
      </c>
      <c r="H8" s="3" t="s">
        <v>258</v>
      </c>
      <c r="J8" s="11" t="s">
        <v>259</v>
      </c>
      <c r="K8" s="11" t="s">
        <v>260</v>
      </c>
      <c r="L8" s="15" t="s">
        <v>261</v>
      </c>
      <c r="M8" s="12" t="s">
        <v>252</v>
      </c>
      <c r="N8" s="12" t="s">
        <v>252</v>
      </c>
      <c r="O8" s="13" t="s">
        <v>242</v>
      </c>
      <c r="P8" s="13" t="s">
        <v>242</v>
      </c>
      <c r="AC8" s="1">
        <v>1</v>
      </c>
    </row>
    <row r="9" spans="1:29" ht="22.5" x14ac:dyDescent="0.2">
      <c r="A9" s="196" t="s">
        <v>262</v>
      </c>
      <c r="B9" s="197"/>
      <c r="C9" s="198"/>
      <c r="D9" s="2" t="s">
        <v>263</v>
      </c>
      <c r="E9" s="2" t="s">
        <v>264</v>
      </c>
      <c r="F9" s="2" t="s">
        <v>265</v>
      </c>
      <c r="G9" s="2" t="s">
        <v>266</v>
      </c>
      <c r="H9" s="2" t="s">
        <v>267</v>
      </c>
      <c r="J9" s="11" t="s">
        <v>268</v>
      </c>
      <c r="K9" s="11" t="s">
        <v>269</v>
      </c>
      <c r="L9" s="15" t="s">
        <v>261</v>
      </c>
      <c r="M9" s="15" t="s">
        <v>270</v>
      </c>
      <c r="N9" s="12" t="s">
        <v>252</v>
      </c>
      <c r="O9" s="12" t="s">
        <v>252</v>
      </c>
      <c r="P9" s="13" t="s">
        <v>242</v>
      </c>
      <c r="AC9" s="1">
        <v>1</v>
      </c>
    </row>
    <row r="10" spans="1:29" ht="33.75" x14ac:dyDescent="0.2">
      <c r="A10" s="202"/>
      <c r="B10" s="203"/>
      <c r="C10" s="204"/>
      <c r="D10" s="2" t="s">
        <v>271</v>
      </c>
      <c r="E10" s="2" t="s">
        <v>272</v>
      </c>
      <c r="F10" s="2" t="s">
        <v>273</v>
      </c>
      <c r="G10" s="2" t="s">
        <v>274</v>
      </c>
      <c r="H10" s="2" t="s">
        <v>275</v>
      </c>
      <c r="J10" s="11" t="s">
        <v>276</v>
      </c>
      <c r="K10" s="11" t="s">
        <v>277</v>
      </c>
      <c r="L10" s="16" t="s">
        <v>75</v>
      </c>
      <c r="M10" s="16" t="s">
        <v>75</v>
      </c>
      <c r="N10" s="16" t="s">
        <v>75</v>
      </c>
      <c r="O10" s="16" t="s">
        <v>75</v>
      </c>
      <c r="P10" s="16" t="s">
        <v>75</v>
      </c>
      <c r="AC10" s="1">
        <v>1</v>
      </c>
    </row>
    <row r="11" spans="1:29" ht="23.25" thickBot="1" x14ac:dyDescent="0.25">
      <c r="A11" s="199"/>
      <c r="B11" s="200"/>
      <c r="C11" s="201"/>
      <c r="D11" s="4"/>
      <c r="E11" s="4"/>
      <c r="F11" s="4"/>
      <c r="G11" s="4"/>
      <c r="H11" s="3" t="s">
        <v>278</v>
      </c>
      <c r="AC11" s="1">
        <v>1</v>
      </c>
    </row>
    <row r="12" spans="1:29" x14ac:dyDescent="0.2">
      <c r="A12" s="196" t="s">
        <v>100</v>
      </c>
      <c r="B12" s="197"/>
      <c r="C12" s="198"/>
      <c r="D12" s="2" t="s">
        <v>279</v>
      </c>
      <c r="E12" s="2" t="s">
        <v>280</v>
      </c>
      <c r="F12" s="2" t="s">
        <v>281</v>
      </c>
      <c r="G12" s="2" t="s">
        <v>282</v>
      </c>
      <c r="H12" s="2" t="s">
        <v>283</v>
      </c>
      <c r="K12" s="20" t="s">
        <v>284</v>
      </c>
      <c r="L12" s="19">
        <v>1</v>
      </c>
      <c r="M12" s="19">
        <v>2</v>
      </c>
      <c r="N12" s="19">
        <v>3</v>
      </c>
      <c r="O12" s="19">
        <v>4</v>
      </c>
      <c r="P12" s="19">
        <v>5</v>
      </c>
      <c r="AC12" s="1">
        <v>1</v>
      </c>
    </row>
    <row r="13" spans="1:29" ht="45.75" thickBot="1" x14ac:dyDescent="0.25">
      <c r="A13" s="199"/>
      <c r="B13" s="200"/>
      <c r="C13" s="201"/>
      <c r="D13" s="2" t="s">
        <v>285</v>
      </c>
      <c r="E13" s="2" t="s">
        <v>286</v>
      </c>
      <c r="F13" s="2" t="s">
        <v>287</v>
      </c>
      <c r="G13" s="2" t="s">
        <v>288</v>
      </c>
      <c r="H13" s="2" t="s">
        <v>289</v>
      </c>
      <c r="K13" s="19">
        <v>50</v>
      </c>
      <c r="L13" s="12">
        <f>$K$13*L12</f>
        <v>50</v>
      </c>
      <c r="M13" s="13">
        <f t="shared" ref="M13:P13" si="0">$K$13*M12</f>
        <v>100</v>
      </c>
      <c r="N13" s="13">
        <f>$K$13*N12</f>
        <v>150</v>
      </c>
      <c r="O13" s="14">
        <f t="shared" si="0"/>
        <v>200</v>
      </c>
      <c r="P13" s="14">
        <f t="shared" si="0"/>
        <v>250</v>
      </c>
      <c r="AC13" s="1">
        <v>1</v>
      </c>
    </row>
    <row r="14" spans="1:29" ht="67.5" x14ac:dyDescent="0.2">
      <c r="A14" s="196" t="s">
        <v>101</v>
      </c>
      <c r="B14" s="197"/>
      <c r="C14" s="198"/>
      <c r="D14" s="5" t="s">
        <v>290</v>
      </c>
      <c r="E14" s="5" t="s">
        <v>291</v>
      </c>
      <c r="F14" s="5" t="s">
        <v>292</v>
      </c>
      <c r="G14" s="5" t="s">
        <v>293</v>
      </c>
      <c r="H14" s="5" t="s">
        <v>294</v>
      </c>
      <c r="K14" s="19">
        <v>40</v>
      </c>
      <c r="L14" s="12">
        <f>$K$14*L12</f>
        <v>40</v>
      </c>
      <c r="M14" s="12">
        <f t="shared" ref="M14:P14" si="1">$K$14*M12</f>
        <v>80</v>
      </c>
      <c r="N14" s="13">
        <f t="shared" si="1"/>
        <v>120</v>
      </c>
      <c r="O14" s="13">
        <f t="shared" si="1"/>
        <v>160</v>
      </c>
      <c r="P14" s="14">
        <f t="shared" si="1"/>
        <v>200</v>
      </c>
      <c r="AC14" s="1">
        <v>1</v>
      </c>
    </row>
    <row r="15" spans="1:29" ht="67.5" x14ac:dyDescent="0.2">
      <c r="A15" s="202"/>
      <c r="B15" s="203"/>
      <c r="C15" s="204"/>
      <c r="D15" s="2" t="s">
        <v>295</v>
      </c>
      <c r="E15" s="2" t="s">
        <v>296</v>
      </c>
      <c r="F15" s="2" t="s">
        <v>297</v>
      </c>
      <c r="G15" s="2" t="s">
        <v>298</v>
      </c>
      <c r="H15" s="2" t="s">
        <v>299</v>
      </c>
      <c r="K15" s="19">
        <v>26</v>
      </c>
      <c r="L15" s="15">
        <f>$K$15*L12</f>
        <v>26</v>
      </c>
      <c r="M15" s="12">
        <f t="shared" ref="M15:P15" si="2">$K$15*M12</f>
        <v>52</v>
      </c>
      <c r="N15" s="12">
        <f t="shared" si="2"/>
        <v>78</v>
      </c>
      <c r="O15" s="13">
        <f t="shared" si="2"/>
        <v>104</v>
      </c>
      <c r="P15" s="13">
        <f t="shared" si="2"/>
        <v>130</v>
      </c>
      <c r="AC15" s="1">
        <v>1</v>
      </c>
    </row>
    <row r="16" spans="1:29" ht="68.25" thickBot="1" x14ac:dyDescent="0.25">
      <c r="A16" s="199"/>
      <c r="B16" s="200"/>
      <c r="C16" s="201"/>
      <c r="D16" s="4"/>
      <c r="E16" s="3" t="s">
        <v>300</v>
      </c>
      <c r="F16" s="4"/>
      <c r="G16" s="4"/>
      <c r="H16" s="4"/>
      <c r="K16" s="19">
        <v>18</v>
      </c>
      <c r="L16" s="15">
        <f>$K$16*L12</f>
        <v>18</v>
      </c>
      <c r="M16" s="15">
        <f t="shared" ref="M16:P16" si="3">$K$16*M12</f>
        <v>36</v>
      </c>
      <c r="N16" s="12">
        <f t="shared" si="3"/>
        <v>54</v>
      </c>
      <c r="O16" s="12">
        <f t="shared" si="3"/>
        <v>72</v>
      </c>
      <c r="P16" s="13">
        <f t="shared" si="3"/>
        <v>90</v>
      </c>
      <c r="AC16" s="1">
        <v>1</v>
      </c>
    </row>
    <row r="17" spans="1:33" ht="15.75" thickBot="1" x14ac:dyDescent="0.25">
      <c r="A17" s="205" t="s">
        <v>235</v>
      </c>
      <c r="B17" s="206"/>
      <c r="C17" s="207"/>
      <c r="D17" s="208" t="s">
        <v>301</v>
      </c>
      <c r="E17" s="209"/>
      <c r="F17" s="209"/>
      <c r="G17" s="209"/>
      <c r="H17" s="210"/>
      <c r="K17" s="19">
        <v>1</v>
      </c>
      <c r="L17" s="21">
        <f>$K$17*L12</f>
        <v>1</v>
      </c>
      <c r="M17" s="21">
        <f t="shared" ref="M17:P17" si="4">$K$17*M12</f>
        <v>2</v>
      </c>
      <c r="N17" s="21">
        <f t="shared" si="4"/>
        <v>3</v>
      </c>
      <c r="O17" s="21">
        <f t="shared" si="4"/>
        <v>4</v>
      </c>
      <c r="P17" s="21">
        <f t="shared" si="4"/>
        <v>5</v>
      </c>
      <c r="AC17" s="1">
        <v>1</v>
      </c>
    </row>
    <row r="18" spans="1:33" ht="45.75" thickBot="1" x14ac:dyDescent="0.25">
      <c r="A18" s="6" t="s">
        <v>240</v>
      </c>
      <c r="B18" s="3" t="s">
        <v>302</v>
      </c>
      <c r="C18" s="3" t="s">
        <v>303</v>
      </c>
      <c r="D18" s="7" t="s">
        <v>241</v>
      </c>
      <c r="E18" s="8" t="s">
        <v>242</v>
      </c>
      <c r="F18" s="8" t="s">
        <v>243</v>
      </c>
      <c r="G18" s="9" t="s">
        <v>244</v>
      </c>
      <c r="H18" s="9" t="s">
        <v>244</v>
      </c>
      <c r="AC18" s="1">
        <v>1</v>
      </c>
    </row>
    <row r="19" spans="1:33" ht="45.75" thickBot="1" x14ac:dyDescent="0.25">
      <c r="A19" s="6" t="s">
        <v>251</v>
      </c>
      <c r="B19" s="3" t="s">
        <v>304</v>
      </c>
      <c r="C19" s="3" t="s">
        <v>305</v>
      </c>
      <c r="D19" s="7" t="s">
        <v>252</v>
      </c>
      <c r="E19" s="7" t="s">
        <v>252</v>
      </c>
      <c r="F19" s="8" t="s">
        <v>242</v>
      </c>
      <c r="G19" s="8" t="s">
        <v>242</v>
      </c>
      <c r="H19" s="9" t="s">
        <v>253</v>
      </c>
      <c r="AC19" s="1">
        <v>1</v>
      </c>
    </row>
    <row r="20" spans="1:33" ht="68.25" thickBot="1" x14ac:dyDescent="0.25">
      <c r="A20" s="6" t="s">
        <v>260</v>
      </c>
      <c r="B20" s="3" t="s">
        <v>306</v>
      </c>
      <c r="C20" s="3" t="s">
        <v>307</v>
      </c>
      <c r="D20" s="10" t="s">
        <v>261</v>
      </c>
      <c r="E20" s="7" t="s">
        <v>252</v>
      </c>
      <c r="F20" s="7" t="s">
        <v>252</v>
      </c>
      <c r="G20" s="8" t="s">
        <v>242</v>
      </c>
      <c r="H20" s="8" t="s">
        <v>242</v>
      </c>
      <c r="AC20" s="1">
        <v>1</v>
      </c>
    </row>
    <row r="21" spans="1:33" ht="57" thickBot="1" x14ac:dyDescent="0.25">
      <c r="A21" s="6" t="s">
        <v>269</v>
      </c>
      <c r="B21" s="3" t="s">
        <v>308</v>
      </c>
      <c r="C21" s="3" t="s">
        <v>309</v>
      </c>
      <c r="D21" s="10" t="s">
        <v>261</v>
      </c>
      <c r="E21" s="10" t="s">
        <v>270</v>
      </c>
      <c r="F21" s="7" t="s">
        <v>252</v>
      </c>
      <c r="G21" s="7" t="s">
        <v>252</v>
      </c>
      <c r="H21" s="8" t="s">
        <v>242</v>
      </c>
      <c r="AC21" s="1">
        <v>1</v>
      </c>
    </row>
    <row r="22" spans="1:33" ht="45.75" thickBot="1" x14ac:dyDescent="0.25">
      <c r="A22" s="6" t="s">
        <v>310</v>
      </c>
      <c r="B22" s="3" t="s">
        <v>311</v>
      </c>
      <c r="C22" s="3" t="s">
        <v>312</v>
      </c>
      <c r="D22" s="10" t="s">
        <v>261</v>
      </c>
      <c r="E22" s="10" t="s">
        <v>270</v>
      </c>
      <c r="F22" s="10" t="s">
        <v>261</v>
      </c>
      <c r="G22" s="7" t="s">
        <v>252</v>
      </c>
      <c r="H22" s="7" t="s">
        <v>252</v>
      </c>
      <c r="AC22" s="1">
        <v>1</v>
      </c>
    </row>
    <row r="23" spans="1:33" x14ac:dyDescent="0.2">
      <c r="AC23" s="1">
        <v>1</v>
      </c>
    </row>
    <row r="24" spans="1:33" x14ac:dyDescent="0.2">
      <c r="AG24" s="1" t="s">
        <v>144</v>
      </c>
    </row>
    <row r="25" spans="1:33" x14ac:dyDescent="0.2">
      <c r="AC25" s="1">
        <v>1</v>
      </c>
    </row>
    <row r="26" spans="1:33" x14ac:dyDescent="0.2">
      <c r="AC26" s="1">
        <v>1</v>
      </c>
    </row>
    <row r="27" spans="1:33" x14ac:dyDescent="0.2">
      <c r="AC27" s="1">
        <v>1</v>
      </c>
    </row>
    <row r="28" spans="1:33" x14ac:dyDescent="0.2">
      <c r="AC28" s="1">
        <v>1</v>
      </c>
    </row>
    <row r="29" spans="1:33" x14ac:dyDescent="0.2">
      <c r="AC29" s="1">
        <v>1</v>
      </c>
    </row>
    <row r="30" spans="1:33" x14ac:dyDescent="0.2">
      <c r="AC30" s="1">
        <v>1</v>
      </c>
    </row>
    <row r="31" spans="1:33" x14ac:dyDescent="0.2">
      <c r="AC31" s="1">
        <v>1</v>
      </c>
    </row>
    <row r="32" spans="1:33" x14ac:dyDescent="0.2">
      <c r="AC32" s="1">
        <v>1</v>
      </c>
    </row>
    <row r="33" spans="27:31" x14ac:dyDescent="0.2">
      <c r="AC33" s="1">
        <v>1</v>
      </c>
    </row>
    <row r="34" spans="27:31" x14ac:dyDescent="0.2">
      <c r="AC34" s="1">
        <v>1</v>
      </c>
    </row>
    <row r="35" spans="27:31" x14ac:dyDescent="0.2">
      <c r="AC35" s="1">
        <v>1</v>
      </c>
    </row>
    <row r="36" spans="27:31" x14ac:dyDescent="0.2">
      <c r="AC36" s="1">
        <v>1</v>
      </c>
    </row>
    <row r="37" spans="27:31" x14ac:dyDescent="0.2">
      <c r="AC37" s="1">
        <v>1</v>
      </c>
    </row>
    <row r="38" spans="27:31" x14ac:dyDescent="0.2">
      <c r="AC38" s="1">
        <v>1</v>
      </c>
    </row>
    <row r="39" spans="27:31" x14ac:dyDescent="0.2">
      <c r="AC39" s="1">
        <v>1</v>
      </c>
    </row>
    <row r="40" spans="27:31" x14ac:dyDescent="0.2">
      <c r="AC40" s="1">
        <v>1</v>
      </c>
    </row>
    <row r="41" spans="27:31" x14ac:dyDescent="0.2">
      <c r="AC41" s="1">
        <v>1</v>
      </c>
    </row>
    <row r="42" spans="27:31" x14ac:dyDescent="0.2">
      <c r="AC42" s="1">
        <v>1</v>
      </c>
    </row>
    <row r="43" spans="27:31" x14ac:dyDescent="0.2">
      <c r="AC43" s="1">
        <v>1</v>
      </c>
    </row>
    <row r="44" spans="27:31" x14ac:dyDescent="0.2">
      <c r="AC44" s="1">
        <v>1</v>
      </c>
    </row>
    <row r="45" spans="27:31" x14ac:dyDescent="0.2">
      <c r="AC45" s="1">
        <v>1</v>
      </c>
    </row>
    <row r="46" spans="27:31" x14ac:dyDescent="0.2">
      <c r="AC46" s="1">
        <v>1</v>
      </c>
    </row>
    <row r="47" spans="27:31" x14ac:dyDescent="0.2">
      <c r="AE47" s="1">
        <v>1</v>
      </c>
    </row>
    <row r="48" spans="27:31" x14ac:dyDescent="0.2">
      <c r="AA48" s="1">
        <v>1</v>
      </c>
    </row>
    <row r="49" spans="27:31" x14ac:dyDescent="0.2">
      <c r="AC49" s="1">
        <v>1</v>
      </c>
    </row>
    <row r="50" spans="27:31" x14ac:dyDescent="0.2">
      <c r="AC50" s="1">
        <v>1</v>
      </c>
    </row>
    <row r="51" spans="27:31" x14ac:dyDescent="0.2">
      <c r="AC51" s="1">
        <v>1</v>
      </c>
    </row>
    <row r="52" spans="27:31" x14ac:dyDescent="0.2">
      <c r="AE52" s="1">
        <v>1</v>
      </c>
    </row>
    <row r="53" spans="27:31" x14ac:dyDescent="0.2">
      <c r="AA53" s="1">
        <v>1</v>
      </c>
    </row>
    <row r="54" spans="27:31" x14ac:dyDescent="0.2">
      <c r="AA54" s="1">
        <v>1</v>
      </c>
    </row>
    <row r="55" spans="27:31" x14ac:dyDescent="0.2">
      <c r="AC55" s="1">
        <v>1</v>
      </c>
    </row>
    <row r="56" spans="27:31" x14ac:dyDescent="0.2">
      <c r="AA56" s="1">
        <v>1</v>
      </c>
    </row>
    <row r="57" spans="27:31" x14ac:dyDescent="0.2">
      <c r="AA57" s="1">
        <v>1</v>
      </c>
    </row>
    <row r="58" spans="27:31" x14ac:dyDescent="0.2">
      <c r="AA58" s="1">
        <v>1</v>
      </c>
    </row>
    <row r="59" spans="27:31" x14ac:dyDescent="0.2">
      <c r="AC59" s="1">
        <v>1</v>
      </c>
    </row>
    <row r="60" spans="27:31" x14ac:dyDescent="0.2">
      <c r="AC60" s="1">
        <v>1</v>
      </c>
    </row>
    <row r="61" spans="27:31" x14ac:dyDescent="0.2">
      <c r="AB61" s="1">
        <v>1</v>
      </c>
    </row>
    <row r="62" spans="27:31" x14ac:dyDescent="0.2">
      <c r="AB62" s="1">
        <v>1</v>
      </c>
    </row>
    <row r="63" spans="27:31" x14ac:dyDescent="0.2">
      <c r="AB63" s="1">
        <v>1</v>
      </c>
    </row>
    <row r="64" spans="27:31" x14ac:dyDescent="0.2">
      <c r="AB64" s="1">
        <v>1</v>
      </c>
    </row>
    <row r="65" spans="28:33" x14ac:dyDescent="0.2">
      <c r="AB65" s="1">
        <v>1</v>
      </c>
    </row>
    <row r="66" spans="28:33" x14ac:dyDescent="0.2">
      <c r="AB66" s="1">
        <v>1</v>
      </c>
    </row>
    <row r="67" spans="28:33" x14ac:dyDescent="0.2">
      <c r="AB67" s="1">
        <v>1</v>
      </c>
    </row>
    <row r="68" spans="28:33" x14ac:dyDescent="0.2">
      <c r="AG68" s="1">
        <v>1</v>
      </c>
    </row>
    <row r="69" spans="28:33" x14ac:dyDescent="0.2">
      <c r="AG69" s="1">
        <v>1</v>
      </c>
    </row>
    <row r="70" spans="28:33" x14ac:dyDescent="0.2">
      <c r="AG70" s="1">
        <v>1</v>
      </c>
    </row>
    <row r="71" spans="28:33" x14ac:dyDescent="0.2">
      <c r="AG71" s="1">
        <v>1</v>
      </c>
    </row>
    <row r="72" spans="28:33" x14ac:dyDescent="0.2">
      <c r="AG72" s="1">
        <v>1</v>
      </c>
    </row>
    <row r="73" spans="28:33" x14ac:dyDescent="0.2">
      <c r="AG73" s="1">
        <v>1</v>
      </c>
    </row>
    <row r="74" spans="28:33" x14ac:dyDescent="0.2">
      <c r="AG74" s="1">
        <v>1</v>
      </c>
    </row>
    <row r="75" spans="28:33" x14ac:dyDescent="0.2">
      <c r="AG75" s="1">
        <v>1</v>
      </c>
    </row>
    <row r="76" spans="28:33" x14ac:dyDescent="0.2">
      <c r="AG76" s="1">
        <v>1</v>
      </c>
    </row>
    <row r="77" spans="28:33" x14ac:dyDescent="0.2">
      <c r="AG77" s="1">
        <v>1</v>
      </c>
    </row>
    <row r="78" spans="28:33" x14ac:dyDescent="0.2">
      <c r="AG78" s="1">
        <v>1</v>
      </c>
    </row>
    <row r="79" spans="28:33" x14ac:dyDescent="0.2">
      <c r="AG79" s="1">
        <v>1</v>
      </c>
    </row>
    <row r="80" spans="28:33" x14ac:dyDescent="0.2">
      <c r="AG80" s="1">
        <v>1</v>
      </c>
    </row>
    <row r="81" spans="28:33" x14ac:dyDescent="0.2">
      <c r="AG81" s="1">
        <v>1</v>
      </c>
    </row>
    <row r="82" spans="28:33" x14ac:dyDescent="0.2">
      <c r="AG82" s="1">
        <v>1</v>
      </c>
    </row>
    <row r="83" spans="28:33" x14ac:dyDescent="0.2">
      <c r="AG83" s="1">
        <v>1</v>
      </c>
    </row>
    <row r="84" spans="28:33" x14ac:dyDescent="0.2">
      <c r="AG84" s="1">
        <v>1</v>
      </c>
    </row>
    <row r="85" spans="28:33" x14ac:dyDescent="0.2">
      <c r="AB85" s="1">
        <v>1</v>
      </c>
    </row>
    <row r="86" spans="28:33" x14ac:dyDescent="0.2">
      <c r="AB86" s="1">
        <v>1</v>
      </c>
    </row>
    <row r="87" spans="28:33" x14ac:dyDescent="0.2">
      <c r="AB87" s="1">
        <v>1</v>
      </c>
    </row>
    <row r="88" spans="28:33" x14ac:dyDescent="0.2">
      <c r="AB88" s="1">
        <v>1</v>
      </c>
    </row>
    <row r="89" spans="28:33" x14ac:dyDescent="0.2">
      <c r="AB89" s="1">
        <v>1</v>
      </c>
    </row>
    <row r="90" spans="28:33" x14ac:dyDescent="0.2">
      <c r="AB90" s="1">
        <v>1</v>
      </c>
    </row>
    <row r="91" spans="28:33" x14ac:dyDescent="0.2">
      <c r="AB91" s="1">
        <v>1</v>
      </c>
    </row>
    <row r="92" spans="28:33" x14ac:dyDescent="0.2">
      <c r="AB92" s="1">
        <v>1</v>
      </c>
    </row>
    <row r="93" spans="28:33" x14ac:dyDescent="0.2">
      <c r="AB93" s="1">
        <v>1</v>
      </c>
    </row>
    <row r="94" spans="28:33" x14ac:dyDescent="0.2">
      <c r="AB94" s="1">
        <v>1</v>
      </c>
    </row>
    <row r="95" spans="28:33" x14ac:dyDescent="0.2">
      <c r="AB95" s="1">
        <v>1</v>
      </c>
    </row>
    <row r="96" spans="28:33" x14ac:dyDescent="0.2">
      <c r="AG96" s="1">
        <v>1</v>
      </c>
    </row>
    <row r="97" spans="28:33" x14ac:dyDescent="0.2">
      <c r="AG97" s="1">
        <v>1</v>
      </c>
    </row>
    <row r="98" spans="28:33" x14ac:dyDescent="0.2">
      <c r="AG98" s="1">
        <v>1</v>
      </c>
    </row>
    <row r="99" spans="28:33" x14ac:dyDescent="0.2">
      <c r="AB99" s="1">
        <v>1</v>
      </c>
    </row>
    <row r="100" spans="28:33" x14ac:dyDescent="0.2">
      <c r="AB100" s="1">
        <v>1</v>
      </c>
    </row>
    <row r="101" spans="28:33" x14ac:dyDescent="0.2">
      <c r="AB101" s="1">
        <v>1</v>
      </c>
    </row>
    <row r="102" spans="28:33" x14ac:dyDescent="0.2">
      <c r="AB102" s="1">
        <v>1</v>
      </c>
    </row>
    <row r="103" spans="28:33" x14ac:dyDescent="0.2">
      <c r="AB103" s="1">
        <v>1</v>
      </c>
    </row>
    <row r="104" spans="28:33" x14ac:dyDescent="0.2">
      <c r="AB104" s="1">
        <v>1</v>
      </c>
    </row>
    <row r="105" spans="28:33" x14ac:dyDescent="0.2">
      <c r="AB105" s="1">
        <v>1</v>
      </c>
    </row>
    <row r="106" spans="28:33" x14ac:dyDescent="0.2">
      <c r="AB106" s="1">
        <v>1</v>
      </c>
    </row>
    <row r="107" spans="28:33" x14ac:dyDescent="0.2">
      <c r="AB107" s="1">
        <v>1</v>
      </c>
    </row>
    <row r="108" spans="28:33" x14ac:dyDescent="0.2">
      <c r="AB108" s="1">
        <v>1</v>
      </c>
    </row>
    <row r="109" spans="28:33" x14ac:dyDescent="0.2">
      <c r="AB109" s="1">
        <v>1</v>
      </c>
    </row>
    <row r="110" spans="28:33" x14ac:dyDescent="0.2">
      <c r="AB110" s="1">
        <v>1</v>
      </c>
    </row>
    <row r="111" spans="28:33" x14ac:dyDescent="0.2">
      <c r="AB111" s="1">
        <v>1</v>
      </c>
    </row>
    <row r="112" spans="28:33" x14ac:dyDescent="0.2">
      <c r="AB112" s="1">
        <v>1</v>
      </c>
    </row>
    <row r="113" spans="28:33" x14ac:dyDescent="0.2">
      <c r="AB113" s="1">
        <v>1</v>
      </c>
    </row>
    <row r="114" spans="28:33" x14ac:dyDescent="0.2">
      <c r="AB114" s="1">
        <v>1</v>
      </c>
    </row>
    <row r="115" spans="28:33" x14ac:dyDescent="0.2">
      <c r="AB115" s="1">
        <v>1</v>
      </c>
    </row>
    <row r="116" spans="28:33" x14ac:dyDescent="0.2">
      <c r="AB116" s="1">
        <v>1</v>
      </c>
    </row>
    <row r="117" spans="28:33" x14ac:dyDescent="0.2">
      <c r="AB117" s="1">
        <v>1</v>
      </c>
    </row>
    <row r="118" spans="28:33" x14ac:dyDescent="0.2">
      <c r="AB118" s="1">
        <v>1</v>
      </c>
    </row>
    <row r="119" spans="28:33" x14ac:dyDescent="0.2">
      <c r="AB119" s="1">
        <v>1</v>
      </c>
    </row>
    <row r="120" spans="28:33" x14ac:dyDescent="0.2">
      <c r="AG120" s="1">
        <v>1</v>
      </c>
    </row>
    <row r="121" spans="28:33" x14ac:dyDescent="0.2">
      <c r="AG121" s="1">
        <v>1</v>
      </c>
    </row>
    <row r="122" spans="28:33" x14ac:dyDescent="0.2">
      <c r="AG122" s="1">
        <v>1</v>
      </c>
    </row>
    <row r="123" spans="28:33" x14ac:dyDescent="0.2">
      <c r="AG123" s="1">
        <v>1</v>
      </c>
    </row>
    <row r="124" spans="28:33" x14ac:dyDescent="0.2">
      <c r="AG124" s="1">
        <v>1</v>
      </c>
    </row>
    <row r="125" spans="28:33" x14ac:dyDescent="0.2">
      <c r="AB125" s="1">
        <v>1</v>
      </c>
    </row>
    <row r="126" spans="28:33" x14ac:dyDescent="0.2">
      <c r="AB126" s="1">
        <v>1</v>
      </c>
    </row>
    <row r="127" spans="28:33" x14ac:dyDescent="0.2">
      <c r="AB127" s="1">
        <v>1</v>
      </c>
    </row>
    <row r="128" spans="28:33" x14ac:dyDescent="0.2">
      <c r="AB128" s="1">
        <v>1</v>
      </c>
    </row>
    <row r="129" spans="28:28" x14ac:dyDescent="0.2">
      <c r="AB129" s="1">
        <v>1</v>
      </c>
    </row>
    <row r="130" spans="28:28" x14ac:dyDescent="0.2">
      <c r="AB130" s="1">
        <v>1</v>
      </c>
    </row>
    <row r="131" spans="28:28" x14ac:dyDescent="0.2">
      <c r="AB131" s="1">
        <v>1</v>
      </c>
    </row>
    <row r="132" spans="28:28" x14ac:dyDescent="0.2">
      <c r="AB132" s="1">
        <v>1</v>
      </c>
    </row>
    <row r="133" spans="28:28" x14ac:dyDescent="0.2">
      <c r="AB133" s="1">
        <v>1</v>
      </c>
    </row>
    <row r="134" spans="28:28" x14ac:dyDescent="0.2">
      <c r="AB134" s="1">
        <v>1</v>
      </c>
    </row>
    <row r="135" spans="28:28" x14ac:dyDescent="0.2">
      <c r="AB135" s="1">
        <v>1</v>
      </c>
    </row>
    <row r="136" spans="28:28" x14ac:dyDescent="0.2">
      <c r="AB136" s="1">
        <v>1</v>
      </c>
    </row>
    <row r="137" spans="28:28" x14ac:dyDescent="0.2">
      <c r="AB137" s="1">
        <v>1</v>
      </c>
    </row>
    <row r="138" spans="28:28" x14ac:dyDescent="0.2">
      <c r="AB138" s="1">
        <v>1</v>
      </c>
    </row>
    <row r="139" spans="28:28" x14ac:dyDescent="0.2">
      <c r="AB139" s="1">
        <v>1</v>
      </c>
    </row>
    <row r="140" spans="28:28" x14ac:dyDescent="0.2">
      <c r="AB140" s="1">
        <v>1</v>
      </c>
    </row>
    <row r="141" spans="28:28" x14ac:dyDescent="0.2">
      <c r="AB141" s="1">
        <v>1</v>
      </c>
    </row>
    <row r="142" spans="28:28" x14ac:dyDescent="0.2">
      <c r="AB142" s="1">
        <v>1</v>
      </c>
    </row>
    <row r="143" spans="28:28" x14ac:dyDescent="0.2">
      <c r="AB143" s="1">
        <v>1</v>
      </c>
    </row>
    <row r="144" spans="28:28" x14ac:dyDescent="0.2">
      <c r="AB144" s="1">
        <v>1</v>
      </c>
    </row>
    <row r="145" spans="28:28" x14ac:dyDescent="0.2">
      <c r="AB145" s="1">
        <v>1</v>
      </c>
    </row>
    <row r="146" spans="28:28" x14ac:dyDescent="0.2">
      <c r="AB146" s="1">
        <v>1</v>
      </c>
    </row>
    <row r="147" spans="28:28" x14ac:dyDescent="0.2">
      <c r="AB147" s="1">
        <v>1</v>
      </c>
    </row>
    <row r="148" spans="28:28" x14ac:dyDescent="0.2">
      <c r="AB148" s="1">
        <v>1</v>
      </c>
    </row>
    <row r="149" spans="28:28" x14ac:dyDescent="0.2">
      <c r="AB149" s="1">
        <v>1</v>
      </c>
    </row>
    <row r="150" spans="28:28" x14ac:dyDescent="0.2">
      <c r="AB150" s="1">
        <v>1</v>
      </c>
    </row>
    <row r="151" spans="28:28" x14ac:dyDescent="0.2">
      <c r="AB151" s="1">
        <v>1</v>
      </c>
    </row>
    <row r="152" spans="28:28" x14ac:dyDescent="0.2">
      <c r="AB152" s="1">
        <v>1</v>
      </c>
    </row>
    <row r="153" spans="28:28" x14ac:dyDescent="0.2">
      <c r="AB153" s="1">
        <v>1</v>
      </c>
    </row>
    <row r="154" spans="28:28" x14ac:dyDescent="0.2">
      <c r="AB154" s="1">
        <v>1</v>
      </c>
    </row>
    <row r="155" spans="28:28" x14ac:dyDescent="0.2">
      <c r="AB155" s="1">
        <v>1</v>
      </c>
    </row>
    <row r="156" spans="28:28" x14ac:dyDescent="0.2">
      <c r="AB156" s="1">
        <v>1</v>
      </c>
    </row>
    <row r="157" spans="28:28" x14ac:dyDescent="0.2">
      <c r="AB157" s="1">
        <v>1</v>
      </c>
    </row>
    <row r="158" spans="28:28" x14ac:dyDescent="0.2">
      <c r="AB158" s="1">
        <v>1</v>
      </c>
    </row>
    <row r="159" spans="28:28" x14ac:dyDescent="0.2">
      <c r="AB159" s="1">
        <v>1</v>
      </c>
    </row>
    <row r="160" spans="28:28" x14ac:dyDescent="0.2">
      <c r="AB160" s="1">
        <v>1</v>
      </c>
    </row>
    <row r="161" spans="28:28" x14ac:dyDescent="0.2">
      <c r="AB161" s="1">
        <v>1</v>
      </c>
    </row>
    <row r="162" spans="28:28" x14ac:dyDescent="0.2">
      <c r="AB162" s="1">
        <v>1</v>
      </c>
    </row>
    <row r="163" spans="28:28" x14ac:dyDescent="0.2">
      <c r="AB163" s="1">
        <v>1</v>
      </c>
    </row>
    <row r="164" spans="28:28" x14ac:dyDescent="0.2">
      <c r="AB164" s="1">
        <v>1</v>
      </c>
    </row>
    <row r="165" spans="28:28" x14ac:dyDescent="0.2">
      <c r="AB165" s="1">
        <v>1</v>
      </c>
    </row>
    <row r="166" spans="28:28" x14ac:dyDescent="0.2">
      <c r="AB166" s="1">
        <v>1</v>
      </c>
    </row>
    <row r="167" spans="28:28" x14ac:dyDescent="0.2">
      <c r="AB167" s="1">
        <v>1</v>
      </c>
    </row>
    <row r="168" spans="28:28" x14ac:dyDescent="0.2">
      <c r="AB168" s="1">
        <v>1</v>
      </c>
    </row>
    <row r="169" spans="28:28" x14ac:dyDescent="0.2">
      <c r="AB169" s="1">
        <v>1</v>
      </c>
    </row>
    <row r="170" spans="28:28" x14ac:dyDescent="0.2">
      <c r="AB170" s="1">
        <v>1</v>
      </c>
    </row>
    <row r="171" spans="28:28" x14ac:dyDescent="0.2">
      <c r="AB171" s="1">
        <v>1</v>
      </c>
    </row>
    <row r="172" spans="28:28" x14ac:dyDescent="0.2">
      <c r="AB172" s="1">
        <v>1</v>
      </c>
    </row>
    <row r="173" spans="28:28" x14ac:dyDescent="0.2">
      <c r="AB173" s="1">
        <v>1</v>
      </c>
    </row>
    <row r="174" spans="28:28" x14ac:dyDescent="0.2">
      <c r="AB174" s="1">
        <v>1</v>
      </c>
    </row>
    <row r="175" spans="28:28" x14ac:dyDescent="0.2">
      <c r="AB175" s="1">
        <v>1</v>
      </c>
    </row>
    <row r="176" spans="28:28" x14ac:dyDescent="0.2">
      <c r="AB176" s="1">
        <v>1</v>
      </c>
    </row>
    <row r="177" spans="28:33" x14ac:dyDescent="0.2">
      <c r="AB177" s="1">
        <v>1</v>
      </c>
    </row>
    <row r="178" spans="28:33" x14ac:dyDescent="0.2">
      <c r="AB178" s="1">
        <v>1</v>
      </c>
    </row>
    <row r="179" spans="28:33" x14ac:dyDescent="0.2">
      <c r="AB179" s="1">
        <v>1</v>
      </c>
    </row>
    <row r="180" spans="28:33" x14ac:dyDescent="0.2">
      <c r="AB180" s="1">
        <v>1</v>
      </c>
    </row>
    <row r="181" spans="28:33" x14ac:dyDescent="0.2">
      <c r="AB181" s="1">
        <v>1</v>
      </c>
    </row>
    <row r="182" spans="28:33" x14ac:dyDescent="0.2">
      <c r="AB182" s="1">
        <v>1</v>
      </c>
    </row>
    <row r="183" spans="28:33" x14ac:dyDescent="0.2">
      <c r="AB183" s="1">
        <v>1</v>
      </c>
    </row>
    <row r="184" spans="28:33" x14ac:dyDescent="0.2">
      <c r="AB184" s="1">
        <v>1</v>
      </c>
    </row>
    <row r="185" spans="28:33" x14ac:dyDescent="0.2">
      <c r="AG185" s="1">
        <v>1</v>
      </c>
    </row>
    <row r="186" spans="28:33" x14ac:dyDescent="0.2">
      <c r="AB186" s="1">
        <v>1</v>
      </c>
    </row>
    <row r="187" spans="28:33" x14ac:dyDescent="0.2">
      <c r="AB187" s="1">
        <v>1</v>
      </c>
    </row>
    <row r="188" spans="28:33" x14ac:dyDescent="0.2">
      <c r="AB188" s="1">
        <v>1</v>
      </c>
    </row>
    <row r="189" spans="28:33" x14ac:dyDescent="0.2">
      <c r="AB189" s="1">
        <v>1</v>
      </c>
    </row>
    <row r="190" spans="28:33" x14ac:dyDescent="0.2">
      <c r="AB190" s="1">
        <v>1</v>
      </c>
    </row>
    <row r="191" spans="28:33" x14ac:dyDescent="0.2">
      <c r="AB191" s="1">
        <v>1</v>
      </c>
    </row>
    <row r="192" spans="28:33" x14ac:dyDescent="0.2">
      <c r="AB192" s="1">
        <v>1</v>
      </c>
    </row>
    <row r="193" spans="28:28" x14ac:dyDescent="0.2">
      <c r="AB193" s="1">
        <v>1</v>
      </c>
    </row>
    <row r="194" spans="28:28" x14ac:dyDescent="0.2">
      <c r="AB194" s="1">
        <v>1</v>
      </c>
    </row>
    <row r="195" spans="28:28" x14ac:dyDescent="0.2">
      <c r="AB195" s="1">
        <v>1</v>
      </c>
    </row>
    <row r="196" spans="28:28" x14ac:dyDescent="0.2">
      <c r="AB196" s="1">
        <v>1</v>
      </c>
    </row>
    <row r="197" spans="28:28" x14ac:dyDescent="0.2">
      <c r="AB197" s="1">
        <v>1</v>
      </c>
    </row>
    <row r="198" spans="28:28" x14ac:dyDescent="0.2">
      <c r="AB198" s="1">
        <v>1</v>
      </c>
    </row>
    <row r="199" spans="28:28" x14ac:dyDescent="0.2">
      <c r="AB199" s="1">
        <v>1</v>
      </c>
    </row>
    <row r="200" spans="28:28" x14ac:dyDescent="0.2">
      <c r="AB200" s="1">
        <v>1</v>
      </c>
    </row>
    <row r="201" spans="28:28" x14ac:dyDescent="0.2">
      <c r="AB201" s="1">
        <v>1</v>
      </c>
    </row>
    <row r="202" spans="28:28" x14ac:dyDescent="0.2">
      <c r="AB202" s="1">
        <v>1</v>
      </c>
    </row>
    <row r="203" spans="28:28" x14ac:dyDescent="0.2">
      <c r="AB203" s="1">
        <v>1</v>
      </c>
    </row>
    <row r="204" spans="28:28" x14ac:dyDescent="0.2">
      <c r="AB204" s="1">
        <v>1</v>
      </c>
    </row>
    <row r="205" spans="28:28" x14ac:dyDescent="0.2">
      <c r="AB205" s="1">
        <v>1</v>
      </c>
    </row>
    <row r="206" spans="28:28" x14ac:dyDescent="0.2">
      <c r="AB206" s="1">
        <v>1</v>
      </c>
    </row>
    <row r="207" spans="28:28" x14ac:dyDescent="0.2">
      <c r="AB207" s="1">
        <v>1</v>
      </c>
    </row>
    <row r="208" spans="28:28" x14ac:dyDescent="0.2">
      <c r="AB208" s="1">
        <v>1</v>
      </c>
    </row>
    <row r="209" spans="28:33" x14ac:dyDescent="0.2">
      <c r="AB209" s="1">
        <v>1</v>
      </c>
    </row>
    <row r="210" spans="28:33" x14ac:dyDescent="0.2">
      <c r="AB210" s="1">
        <v>1</v>
      </c>
    </row>
    <row r="211" spans="28:33" x14ac:dyDescent="0.2">
      <c r="AB211" s="1">
        <v>1</v>
      </c>
    </row>
    <row r="212" spans="28:33" x14ac:dyDescent="0.2">
      <c r="AB212" s="1">
        <v>1</v>
      </c>
    </row>
    <row r="213" spans="28:33" x14ac:dyDescent="0.2">
      <c r="AB213" s="1">
        <v>1</v>
      </c>
    </row>
    <row r="214" spans="28:33" x14ac:dyDescent="0.2">
      <c r="AB214" s="1">
        <v>1</v>
      </c>
    </row>
    <row r="215" spans="28:33" x14ac:dyDescent="0.2">
      <c r="AB215" s="1">
        <v>1</v>
      </c>
    </row>
    <row r="216" spans="28:33" x14ac:dyDescent="0.2">
      <c r="AB216" s="1">
        <v>1</v>
      </c>
    </row>
    <row r="217" spans="28:33" x14ac:dyDescent="0.2">
      <c r="AB217" s="1">
        <v>1</v>
      </c>
    </row>
    <row r="218" spans="28:33" x14ac:dyDescent="0.2">
      <c r="AB218" s="1">
        <v>1</v>
      </c>
    </row>
    <row r="219" spans="28:33" x14ac:dyDescent="0.2">
      <c r="AB219" s="1">
        <v>1</v>
      </c>
    </row>
    <row r="220" spans="28:33" x14ac:dyDescent="0.2">
      <c r="AB220" s="1">
        <v>1</v>
      </c>
    </row>
    <row r="221" spans="28:33" x14ac:dyDescent="0.2">
      <c r="AG221" s="1">
        <v>1</v>
      </c>
    </row>
    <row r="222" spans="28:33" x14ac:dyDescent="0.2">
      <c r="AG222" s="1">
        <v>1</v>
      </c>
    </row>
    <row r="223" spans="28:33" x14ac:dyDescent="0.2">
      <c r="AG223" s="1">
        <v>1</v>
      </c>
    </row>
    <row r="224" spans="28:33" x14ac:dyDescent="0.2">
      <c r="AG224" s="1">
        <v>1</v>
      </c>
    </row>
    <row r="225" spans="28:33" x14ac:dyDescent="0.2">
      <c r="AG225" s="1">
        <v>1</v>
      </c>
    </row>
    <row r="226" spans="28:33" x14ac:dyDescent="0.2">
      <c r="AG226" s="1">
        <v>1</v>
      </c>
    </row>
    <row r="227" spans="28:33" x14ac:dyDescent="0.2">
      <c r="AG227" s="1">
        <v>1</v>
      </c>
    </row>
    <row r="228" spans="28:33" x14ac:dyDescent="0.2">
      <c r="AG228" s="1">
        <v>1</v>
      </c>
    </row>
    <row r="229" spans="28:33" x14ac:dyDescent="0.2">
      <c r="AG229" s="1">
        <v>1</v>
      </c>
    </row>
    <row r="230" spans="28:33" x14ac:dyDescent="0.2">
      <c r="AG230" s="1">
        <v>1</v>
      </c>
    </row>
    <row r="231" spans="28:33" x14ac:dyDescent="0.2">
      <c r="AG231" s="1">
        <v>1</v>
      </c>
    </row>
    <row r="232" spans="28:33" x14ac:dyDescent="0.2">
      <c r="AG232" s="1">
        <v>1</v>
      </c>
    </row>
    <row r="233" spans="28:33" x14ac:dyDescent="0.2">
      <c r="AG233" s="1">
        <v>1</v>
      </c>
    </row>
    <row r="234" spans="28:33" x14ac:dyDescent="0.2">
      <c r="AG234" s="1">
        <v>1</v>
      </c>
    </row>
    <row r="235" spans="28:33" x14ac:dyDescent="0.2">
      <c r="AG235" s="1">
        <v>1</v>
      </c>
    </row>
    <row r="236" spans="28:33" x14ac:dyDescent="0.2">
      <c r="AG236" s="1">
        <v>1</v>
      </c>
    </row>
    <row r="237" spans="28:33" x14ac:dyDescent="0.2">
      <c r="AG237" s="1">
        <v>1</v>
      </c>
    </row>
    <row r="238" spans="28:33" x14ac:dyDescent="0.2">
      <c r="AB238" s="1">
        <v>1</v>
      </c>
    </row>
    <row r="239" spans="28:33" x14ac:dyDescent="0.2">
      <c r="AB239" s="1">
        <v>1</v>
      </c>
    </row>
    <row r="240" spans="28:33" x14ac:dyDescent="0.2">
      <c r="AB240" s="1">
        <v>1</v>
      </c>
    </row>
    <row r="241" spans="28:33" x14ac:dyDescent="0.2">
      <c r="AB241" s="1">
        <v>1</v>
      </c>
    </row>
    <row r="242" spans="28:33" x14ac:dyDescent="0.2">
      <c r="AB242" s="1">
        <v>1</v>
      </c>
    </row>
    <row r="243" spans="28:33" x14ac:dyDescent="0.2">
      <c r="AB243" s="1">
        <v>1</v>
      </c>
    </row>
    <row r="244" spans="28:33" x14ac:dyDescent="0.2">
      <c r="AG244" s="1">
        <v>1</v>
      </c>
    </row>
    <row r="245" spans="28:33" x14ac:dyDescent="0.2">
      <c r="AG245" s="1">
        <v>1</v>
      </c>
    </row>
    <row r="246" spans="28:33" x14ac:dyDescent="0.2">
      <c r="AG246" s="1">
        <v>1</v>
      </c>
    </row>
    <row r="247" spans="28:33" x14ac:dyDescent="0.2">
      <c r="AG247" s="1">
        <v>1</v>
      </c>
    </row>
    <row r="248" spans="28:33" x14ac:dyDescent="0.2">
      <c r="AG248" s="1">
        <v>1</v>
      </c>
    </row>
    <row r="249" spans="28:33" x14ac:dyDescent="0.2">
      <c r="AG249" s="1">
        <v>1</v>
      </c>
    </row>
    <row r="250" spans="28:33" x14ac:dyDescent="0.2">
      <c r="AG250" s="1">
        <v>1</v>
      </c>
    </row>
    <row r="251" spans="28:33" x14ac:dyDescent="0.2">
      <c r="AG251" s="1">
        <v>1</v>
      </c>
    </row>
    <row r="252" spans="28:33" x14ac:dyDescent="0.2">
      <c r="AG252" s="1">
        <v>1</v>
      </c>
    </row>
    <row r="253" spans="28:33" x14ac:dyDescent="0.2">
      <c r="AG253" s="1">
        <v>1</v>
      </c>
    </row>
    <row r="254" spans="28:33" x14ac:dyDescent="0.2">
      <c r="AG254" s="1">
        <v>1</v>
      </c>
    </row>
    <row r="255" spans="28:33" x14ac:dyDescent="0.2">
      <c r="AG255" s="1">
        <v>1</v>
      </c>
    </row>
    <row r="256" spans="28:33" x14ac:dyDescent="0.2">
      <c r="AG256" s="1">
        <v>1</v>
      </c>
    </row>
    <row r="257" spans="27:33" x14ac:dyDescent="0.2">
      <c r="AG257" s="1">
        <v>1</v>
      </c>
    </row>
    <row r="258" spans="27:33" x14ac:dyDescent="0.2">
      <c r="AG258" s="1">
        <v>1</v>
      </c>
    </row>
    <row r="259" spans="27:33" x14ac:dyDescent="0.2">
      <c r="AG259" s="1">
        <v>1</v>
      </c>
    </row>
    <row r="260" spans="27:33" x14ac:dyDescent="0.2">
      <c r="AG260" s="1">
        <v>1</v>
      </c>
    </row>
    <row r="261" spans="27:33" x14ac:dyDescent="0.2">
      <c r="AG261" s="1">
        <v>1</v>
      </c>
    </row>
    <row r="262" spans="27:33" x14ac:dyDescent="0.2">
      <c r="AG262" s="1">
        <v>1</v>
      </c>
    </row>
    <row r="263" spans="27:33" x14ac:dyDescent="0.2">
      <c r="AG263" s="1">
        <v>1</v>
      </c>
    </row>
    <row r="264" spans="27:33" x14ac:dyDescent="0.2">
      <c r="AB264" s="1">
        <v>1</v>
      </c>
    </row>
    <row r="265" spans="27:33" x14ac:dyDescent="0.2">
      <c r="AB265" s="1">
        <v>1</v>
      </c>
    </row>
    <row r="266" spans="27:33" x14ac:dyDescent="0.2">
      <c r="AD266" s="1">
        <v>1</v>
      </c>
    </row>
    <row r="267" spans="27:33" x14ac:dyDescent="0.2">
      <c r="AC267" s="1">
        <v>1</v>
      </c>
    </row>
    <row r="268" spans="27:33" x14ac:dyDescent="0.2">
      <c r="AB268" s="1">
        <v>1</v>
      </c>
    </row>
    <row r="269" spans="27:33" x14ac:dyDescent="0.2">
      <c r="AB269" s="1">
        <v>1</v>
      </c>
    </row>
    <row r="270" spans="27:33" x14ac:dyDescent="0.2">
      <c r="AB270" s="1">
        <v>1</v>
      </c>
    </row>
    <row r="271" spans="27:33" x14ac:dyDescent="0.2">
      <c r="AA271" s="1">
        <v>1</v>
      </c>
    </row>
    <row r="272" spans="27:33" x14ac:dyDescent="0.2">
      <c r="AA272" s="1">
        <v>1</v>
      </c>
    </row>
    <row r="273" spans="27:28" x14ac:dyDescent="0.2">
      <c r="AA273" s="1">
        <v>1</v>
      </c>
    </row>
    <row r="274" spans="27:28" x14ac:dyDescent="0.2">
      <c r="AA274" s="1">
        <v>1</v>
      </c>
    </row>
    <row r="275" spans="27:28" x14ac:dyDescent="0.2">
      <c r="AB275" s="1">
        <v>1</v>
      </c>
    </row>
    <row r="276" spans="27:28" x14ac:dyDescent="0.2">
      <c r="AB276" s="1">
        <v>1</v>
      </c>
    </row>
    <row r="277" spans="27:28" x14ac:dyDescent="0.2">
      <c r="AB277" s="1">
        <v>1</v>
      </c>
    </row>
    <row r="278" spans="27:28" x14ac:dyDescent="0.2">
      <c r="AB278" s="1">
        <v>1</v>
      </c>
    </row>
    <row r="279" spans="27:28" x14ac:dyDescent="0.2">
      <c r="AB279" s="1">
        <v>1</v>
      </c>
    </row>
    <row r="280" spans="27:28" x14ac:dyDescent="0.2">
      <c r="AB280" s="1">
        <v>1</v>
      </c>
    </row>
    <row r="281" spans="27:28" x14ac:dyDescent="0.2">
      <c r="AB281" s="1">
        <v>1</v>
      </c>
    </row>
    <row r="282" spans="27:28" x14ac:dyDescent="0.2">
      <c r="AB282" s="1">
        <v>1</v>
      </c>
    </row>
    <row r="283" spans="27:28" x14ac:dyDescent="0.2">
      <c r="AB283" s="1">
        <v>1</v>
      </c>
    </row>
    <row r="284" spans="27:28" x14ac:dyDescent="0.2">
      <c r="AB284" s="1">
        <v>1</v>
      </c>
    </row>
    <row r="285" spans="27:28" x14ac:dyDescent="0.2">
      <c r="AB285" s="1">
        <v>1</v>
      </c>
    </row>
    <row r="286" spans="27:28" x14ac:dyDescent="0.2">
      <c r="AB286" s="1">
        <v>1</v>
      </c>
    </row>
    <row r="287" spans="27:28" x14ac:dyDescent="0.2">
      <c r="AB287" s="1">
        <v>1</v>
      </c>
    </row>
    <row r="288" spans="27:28" x14ac:dyDescent="0.2">
      <c r="AB288" s="1">
        <v>1</v>
      </c>
    </row>
    <row r="289" spans="28:28" x14ac:dyDescent="0.2">
      <c r="AB289" s="1">
        <v>1</v>
      </c>
    </row>
    <row r="290" spans="28:28" x14ac:dyDescent="0.2">
      <c r="AB290" s="1">
        <v>1</v>
      </c>
    </row>
    <row r="291" spans="28:28" x14ac:dyDescent="0.2">
      <c r="AB291" s="1">
        <v>1</v>
      </c>
    </row>
    <row r="292" spans="28:28" x14ac:dyDescent="0.2">
      <c r="AB292" s="1">
        <v>1</v>
      </c>
    </row>
    <row r="293" spans="28:28" x14ac:dyDescent="0.2">
      <c r="AB293" s="1">
        <v>1</v>
      </c>
    </row>
    <row r="294" spans="28:28" x14ac:dyDescent="0.2">
      <c r="AB294" s="1">
        <v>1</v>
      </c>
    </row>
    <row r="295" spans="28:28" x14ac:dyDescent="0.2">
      <c r="AB295" s="1">
        <v>1</v>
      </c>
    </row>
    <row r="296" spans="28:28" x14ac:dyDescent="0.2">
      <c r="AB296" s="1">
        <v>1</v>
      </c>
    </row>
    <row r="297" spans="28:28" x14ac:dyDescent="0.2">
      <c r="AB297" s="1">
        <v>1</v>
      </c>
    </row>
    <row r="298" spans="28:28" x14ac:dyDescent="0.2">
      <c r="AB298" s="1">
        <v>1</v>
      </c>
    </row>
    <row r="299" spans="28:28" x14ac:dyDescent="0.2">
      <c r="AB299" s="1">
        <v>1</v>
      </c>
    </row>
    <row r="300" spans="28:28" x14ac:dyDescent="0.2">
      <c r="AB300" s="1">
        <v>1</v>
      </c>
    </row>
    <row r="301" spans="28:28" x14ac:dyDescent="0.2">
      <c r="AB301" s="1">
        <v>1</v>
      </c>
    </row>
    <row r="302" spans="28:28" x14ac:dyDescent="0.2">
      <c r="AB302" s="1">
        <v>1</v>
      </c>
    </row>
    <row r="303" spans="28:28" x14ac:dyDescent="0.2">
      <c r="AB303" s="1">
        <v>1</v>
      </c>
    </row>
    <row r="304" spans="28:28" x14ac:dyDescent="0.2">
      <c r="AB304" s="1">
        <v>1</v>
      </c>
    </row>
    <row r="305" spans="28:28" x14ac:dyDescent="0.2">
      <c r="AB305" s="1">
        <v>1</v>
      </c>
    </row>
    <row r="306" spans="28:28" x14ac:dyDescent="0.2">
      <c r="AB306" s="1">
        <v>1</v>
      </c>
    </row>
    <row r="307" spans="28:28" x14ac:dyDescent="0.2">
      <c r="AB307" s="1">
        <v>1</v>
      </c>
    </row>
    <row r="308" spans="28:28" x14ac:dyDescent="0.2">
      <c r="AB308" s="1">
        <v>1</v>
      </c>
    </row>
    <row r="309" spans="28:28" x14ac:dyDescent="0.2">
      <c r="AB309" s="1">
        <v>1</v>
      </c>
    </row>
    <row r="310" spans="28:28" x14ac:dyDescent="0.2">
      <c r="AB310" s="1">
        <v>1</v>
      </c>
    </row>
    <row r="311" spans="28:28" x14ac:dyDescent="0.2">
      <c r="AB311" s="1">
        <v>1</v>
      </c>
    </row>
    <row r="312" spans="28:28" x14ac:dyDescent="0.2">
      <c r="AB312" s="1">
        <v>1</v>
      </c>
    </row>
    <row r="313" spans="28:28" x14ac:dyDescent="0.2">
      <c r="AB313" s="1">
        <v>1</v>
      </c>
    </row>
    <row r="314" spans="28:28" x14ac:dyDescent="0.2">
      <c r="AB314" s="1">
        <v>1</v>
      </c>
    </row>
    <row r="315" spans="28:28" x14ac:dyDescent="0.2">
      <c r="AB315" s="1">
        <v>1</v>
      </c>
    </row>
    <row r="316" spans="28:28" x14ac:dyDescent="0.2">
      <c r="AB316" s="1">
        <v>1</v>
      </c>
    </row>
    <row r="317" spans="28:28" x14ac:dyDescent="0.2">
      <c r="AB317" s="1">
        <v>1</v>
      </c>
    </row>
    <row r="318" spans="28:28" x14ac:dyDescent="0.2">
      <c r="AB318" s="1">
        <v>1</v>
      </c>
    </row>
    <row r="319" spans="28:28" x14ac:dyDescent="0.2">
      <c r="AB319" s="1">
        <v>1</v>
      </c>
    </row>
    <row r="320" spans="28:28" x14ac:dyDescent="0.2">
      <c r="AB320" s="1">
        <v>1</v>
      </c>
    </row>
    <row r="321" spans="28:28" x14ac:dyDescent="0.2">
      <c r="AB321" s="1">
        <v>1</v>
      </c>
    </row>
    <row r="322" spans="28:28" x14ac:dyDescent="0.2">
      <c r="AB322" s="1">
        <v>1</v>
      </c>
    </row>
    <row r="323" spans="28:28" x14ac:dyDescent="0.2">
      <c r="AB323" s="1">
        <v>1</v>
      </c>
    </row>
    <row r="324" spans="28:28" x14ac:dyDescent="0.2">
      <c r="AB324" s="1">
        <v>1</v>
      </c>
    </row>
    <row r="325" spans="28:28" x14ac:dyDescent="0.2">
      <c r="AB325" s="1">
        <v>1</v>
      </c>
    </row>
    <row r="326" spans="28:28" x14ac:dyDescent="0.2">
      <c r="AB326" s="1">
        <v>1</v>
      </c>
    </row>
    <row r="327" spans="28:28" x14ac:dyDescent="0.2">
      <c r="AB327" s="1">
        <v>1</v>
      </c>
    </row>
    <row r="328" spans="28:28" x14ac:dyDescent="0.2">
      <c r="AB328" s="1">
        <v>1</v>
      </c>
    </row>
    <row r="329" spans="28:28" x14ac:dyDescent="0.2">
      <c r="AB329" s="1">
        <v>1</v>
      </c>
    </row>
    <row r="330" spans="28:28" x14ac:dyDescent="0.2">
      <c r="AB330" s="1">
        <v>1</v>
      </c>
    </row>
    <row r="331" spans="28:28" x14ac:dyDescent="0.2">
      <c r="AB331" s="1">
        <v>1</v>
      </c>
    </row>
    <row r="332" spans="28:28" x14ac:dyDescent="0.2">
      <c r="AB332" s="1">
        <v>1</v>
      </c>
    </row>
    <row r="333" spans="28:28" x14ac:dyDescent="0.2">
      <c r="AB333" s="1">
        <v>1</v>
      </c>
    </row>
    <row r="334" spans="28:28" x14ac:dyDescent="0.2">
      <c r="AB334" s="1">
        <v>1</v>
      </c>
    </row>
    <row r="335" spans="28:28" x14ac:dyDescent="0.2">
      <c r="AB335" s="1">
        <v>1</v>
      </c>
    </row>
    <row r="336" spans="28:28" x14ac:dyDescent="0.2">
      <c r="AB336" s="1">
        <v>1</v>
      </c>
    </row>
    <row r="337" spans="28:28" x14ac:dyDescent="0.2">
      <c r="AB337" s="1">
        <v>1</v>
      </c>
    </row>
    <row r="338" spans="28:28" x14ac:dyDescent="0.2">
      <c r="AB338" s="1">
        <v>1</v>
      </c>
    </row>
    <row r="339" spans="28:28" x14ac:dyDescent="0.2">
      <c r="AB339" s="1">
        <v>1</v>
      </c>
    </row>
    <row r="340" spans="28:28" x14ac:dyDescent="0.2">
      <c r="AB340" s="1">
        <v>1</v>
      </c>
    </row>
    <row r="341" spans="28:28" x14ac:dyDescent="0.2">
      <c r="AB341" s="1">
        <v>1</v>
      </c>
    </row>
    <row r="342" spans="28:28" x14ac:dyDescent="0.2">
      <c r="AB342" s="1">
        <v>1</v>
      </c>
    </row>
    <row r="343" spans="28:28" x14ac:dyDescent="0.2">
      <c r="AB343" s="1">
        <v>1</v>
      </c>
    </row>
    <row r="344" spans="28:28" x14ac:dyDescent="0.2">
      <c r="AB344" s="1">
        <v>1</v>
      </c>
    </row>
    <row r="345" spans="28:28" x14ac:dyDescent="0.2">
      <c r="AB345" s="1">
        <v>1</v>
      </c>
    </row>
    <row r="346" spans="28:28" x14ac:dyDescent="0.2">
      <c r="AB346" s="1">
        <v>1</v>
      </c>
    </row>
    <row r="347" spans="28:28" x14ac:dyDescent="0.2">
      <c r="AB347" s="1">
        <v>1</v>
      </c>
    </row>
    <row r="348" spans="28:28" x14ac:dyDescent="0.2">
      <c r="AB348" s="1">
        <v>1</v>
      </c>
    </row>
    <row r="349" spans="28:28" x14ac:dyDescent="0.2">
      <c r="AB349" s="1">
        <v>1</v>
      </c>
    </row>
    <row r="350" spans="28:28" x14ac:dyDescent="0.2">
      <c r="AB350" s="1">
        <v>1</v>
      </c>
    </row>
    <row r="351" spans="28:28" x14ac:dyDescent="0.2">
      <c r="AB351" s="1">
        <v>1</v>
      </c>
    </row>
    <row r="352" spans="28:28" x14ac:dyDescent="0.2">
      <c r="AB352" s="1">
        <v>1</v>
      </c>
    </row>
    <row r="353" spans="28:28" x14ac:dyDescent="0.2">
      <c r="AB353" s="1">
        <v>1</v>
      </c>
    </row>
    <row r="354" spans="28:28" x14ac:dyDescent="0.2">
      <c r="AB354" s="1">
        <v>1</v>
      </c>
    </row>
    <row r="355" spans="28:28" x14ac:dyDescent="0.2">
      <c r="AB355" s="1">
        <v>1</v>
      </c>
    </row>
    <row r="356" spans="28:28" x14ac:dyDescent="0.2">
      <c r="AB356" s="1">
        <v>1</v>
      </c>
    </row>
    <row r="357" spans="28:28" x14ac:dyDescent="0.2">
      <c r="AB357" s="1">
        <v>1</v>
      </c>
    </row>
    <row r="358" spans="28:28" x14ac:dyDescent="0.2">
      <c r="AB358" s="1">
        <v>1</v>
      </c>
    </row>
    <row r="359" spans="28:28" x14ac:dyDescent="0.2">
      <c r="AB359" s="1">
        <v>1</v>
      </c>
    </row>
    <row r="360" spans="28:28" x14ac:dyDescent="0.2">
      <c r="AB360" s="1">
        <v>1</v>
      </c>
    </row>
    <row r="361" spans="28:28" x14ac:dyDescent="0.2">
      <c r="AB361" s="1">
        <v>1</v>
      </c>
    </row>
    <row r="362" spans="28:28" x14ac:dyDescent="0.2">
      <c r="AB362" s="1">
        <v>1</v>
      </c>
    </row>
    <row r="363" spans="28:28" x14ac:dyDescent="0.2">
      <c r="AB363" s="1">
        <v>1</v>
      </c>
    </row>
    <row r="364" spans="28:28" x14ac:dyDescent="0.2">
      <c r="AB364" s="1">
        <v>1</v>
      </c>
    </row>
    <row r="365" spans="28:28" x14ac:dyDescent="0.2">
      <c r="AB365" s="1">
        <v>1</v>
      </c>
    </row>
    <row r="366" spans="28:28" x14ac:dyDescent="0.2">
      <c r="AB366" s="1">
        <v>1</v>
      </c>
    </row>
    <row r="367" spans="28:28" x14ac:dyDescent="0.2">
      <c r="AB367" s="1">
        <v>1</v>
      </c>
    </row>
    <row r="368" spans="28:28" x14ac:dyDescent="0.2">
      <c r="AB368" s="1">
        <v>1</v>
      </c>
    </row>
    <row r="369" spans="28:28" x14ac:dyDescent="0.2">
      <c r="AB369" s="1">
        <v>1</v>
      </c>
    </row>
    <row r="370" spans="28:28" x14ac:dyDescent="0.2">
      <c r="AB370" s="1">
        <v>1</v>
      </c>
    </row>
    <row r="371" spans="28:28" x14ac:dyDescent="0.2">
      <c r="AB371" s="1">
        <v>1</v>
      </c>
    </row>
    <row r="372" spans="28:28" x14ac:dyDescent="0.2">
      <c r="AB372" s="1">
        <v>1</v>
      </c>
    </row>
    <row r="373" spans="28:28" x14ac:dyDescent="0.2">
      <c r="AB373" s="1">
        <v>1</v>
      </c>
    </row>
    <row r="374" spans="28:28" x14ac:dyDescent="0.2">
      <c r="AB374" s="1">
        <v>1</v>
      </c>
    </row>
    <row r="375" spans="28:28" x14ac:dyDescent="0.2">
      <c r="AB375" s="1">
        <v>1</v>
      </c>
    </row>
    <row r="376" spans="28:28" x14ac:dyDescent="0.2">
      <c r="AB376" s="1">
        <v>1</v>
      </c>
    </row>
    <row r="377" spans="28:28" x14ac:dyDescent="0.2">
      <c r="AB377" s="1">
        <v>1</v>
      </c>
    </row>
    <row r="378" spans="28:28" x14ac:dyDescent="0.2">
      <c r="AB378" s="1">
        <v>1</v>
      </c>
    </row>
    <row r="379" spans="28:28" x14ac:dyDescent="0.2">
      <c r="AB379" s="1">
        <v>1</v>
      </c>
    </row>
    <row r="380" spans="28:28" x14ac:dyDescent="0.2">
      <c r="AB380" s="1">
        <v>1</v>
      </c>
    </row>
    <row r="381" spans="28:28" x14ac:dyDescent="0.2">
      <c r="AB381" s="1">
        <v>1</v>
      </c>
    </row>
    <row r="382" spans="28:28" x14ac:dyDescent="0.2">
      <c r="AB382" s="1">
        <v>1</v>
      </c>
    </row>
    <row r="383" spans="28:28" x14ac:dyDescent="0.2">
      <c r="AB383" s="1">
        <v>1</v>
      </c>
    </row>
    <row r="384" spans="28:28" x14ac:dyDescent="0.2">
      <c r="AB384" s="1">
        <v>1</v>
      </c>
    </row>
    <row r="385" spans="28:28" x14ac:dyDescent="0.2">
      <c r="AB385" s="1">
        <v>1</v>
      </c>
    </row>
  </sheetData>
  <sheetProtection algorithmName="SHA-512" hashValue="iZimIpt4gx/xQgp/NPfAkg59XuRokARhVhp3MmJ/d3/JbIwmMvX4JSBMV1PMteWArR9pAZvg9vrSYDZiV03SnA==" saltValue="hZuNsHPmo/kCA5vb5dvB5g==" spinCount="100000" sheet="1" objects="1" scenarios="1"/>
  <mergeCells count="21">
    <mergeCell ref="A1:C2"/>
    <mergeCell ref="D1:H1"/>
    <mergeCell ref="D2:H2"/>
    <mergeCell ref="A3:C3"/>
    <mergeCell ref="D3:D4"/>
    <mergeCell ref="E3:E4"/>
    <mergeCell ref="F3:F4"/>
    <mergeCell ref="G3:G4"/>
    <mergeCell ref="H3:H4"/>
    <mergeCell ref="A4:C4"/>
    <mergeCell ref="L4:P4"/>
    <mergeCell ref="A12:C13"/>
    <mergeCell ref="A14:C16"/>
    <mergeCell ref="A17:C17"/>
    <mergeCell ref="D17:H17"/>
    <mergeCell ref="A5:C6"/>
    <mergeCell ref="G5:G6"/>
    <mergeCell ref="H5:H6"/>
    <mergeCell ref="A7:C7"/>
    <mergeCell ref="A8:C8"/>
    <mergeCell ref="A9:C11"/>
  </mergeCells>
  <conditionalFormatting sqref="L10">
    <cfRule type="cellIs" dxfId="4" priority="6" operator="equal">
      <formula>5</formula>
    </cfRule>
    <cfRule type="cellIs" dxfId="3" priority="7" operator="equal">
      <formula>4</formula>
    </cfRule>
    <cfRule type="cellIs" dxfId="2" priority="8" operator="equal">
      <formula>3</formula>
    </cfRule>
    <cfRule type="cellIs" dxfId="1" priority="9" operator="equal">
      <formula>2</formula>
    </cfRule>
    <cfRule type="cellIs" dxfId="0" priority="10" operator="equal">
      <formula>1</formula>
    </cfRule>
  </conditionalFormatting>
  <pageMargins left="0.23622047244094491" right="0.23622047244094491" top="0.74803149606299213" bottom="0.74803149606299213" header="0.31496062992125984" footer="0.31496062992125984"/>
  <pageSetup paperSize="9" scale="14" orientation="portrait" r:id="rId1"/>
  <headerFooter>
    <oddFooter>&amp;L&amp;8Doc Number: TEM-00254
Doc Owner: Lead Engineer - Operational Technology&amp;C&amp;8Version Date: 28/09/2023
Doc Approver: Team Leader Process &amp; Analysis&amp;R&amp;8Ver 4</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6A347294A929429C0AD1859E279D56" ma:contentTypeVersion="15" ma:contentTypeDescription="Create a new document." ma:contentTypeScope="" ma:versionID="4c25f89bc4a14b353b2cdbba57b94d18">
  <xsd:schema xmlns:xsd="http://www.w3.org/2001/XMLSchema" xmlns:xs="http://www.w3.org/2001/XMLSchema" xmlns:p="http://schemas.microsoft.com/office/2006/metadata/properties" xmlns:ns3="fb2f0cb4-e92b-4316-b935-99a5dddb1365" xmlns:ns4="6b59b327-6d26-4c68-a1c9-4d17ed7bb7d4" targetNamespace="http://schemas.microsoft.com/office/2006/metadata/properties" ma:root="true" ma:fieldsID="5b922a7efb680e011aed9ee77e84348f" ns3:_="" ns4:_="">
    <xsd:import namespace="fb2f0cb4-e92b-4316-b935-99a5dddb1365"/>
    <xsd:import namespace="6b59b327-6d26-4c68-a1c9-4d17ed7bb7d4"/>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4:SharedWithUsers" minOccurs="0"/>
                <xsd:element ref="ns4:SharedWithDetails" minOccurs="0"/>
                <xsd:element ref="ns4:SharingHintHash" minOccurs="0"/>
                <xsd:element ref="ns3:MediaLengthInSeconds"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2f0cb4-e92b-4316-b935-99a5dddb13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59b327-6d26-4c68-a1c9-4d17ed7bb7d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fb2f0cb4-e92b-4316-b935-99a5dddb1365" xsi:nil="true"/>
  </documentManagement>
</p:properties>
</file>

<file path=customXml/itemProps1.xml><?xml version="1.0" encoding="utf-8"?>
<ds:datastoreItem xmlns:ds="http://schemas.openxmlformats.org/officeDocument/2006/customXml" ds:itemID="{1B0A3733-04E3-4A09-8FC9-5B733940AF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2f0cb4-e92b-4316-b935-99a5dddb1365"/>
    <ds:schemaRef ds:uri="6b59b327-6d26-4c68-a1c9-4d17ed7bb7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ACE33F-57D1-4068-8D3F-5A51E0F79A9B}">
  <ds:schemaRefs>
    <ds:schemaRef ds:uri="http://schemas.microsoft.com/sharepoint/v3/contenttype/forms"/>
  </ds:schemaRefs>
</ds:datastoreItem>
</file>

<file path=customXml/itemProps3.xml><?xml version="1.0" encoding="utf-8"?>
<ds:datastoreItem xmlns:ds="http://schemas.openxmlformats.org/officeDocument/2006/customXml" ds:itemID="{F610C0EC-54D0-4943-AC17-40F11E9AD4E4}">
  <ds:schemaRefs>
    <ds:schemaRef ds:uri="http://purl.org/dc/elements/1.1/"/>
    <ds:schemaRef ds:uri="http://schemas.microsoft.com/office/2006/metadata/properties"/>
    <ds:schemaRef ds:uri="http://www.w3.org/XML/1998/namespace"/>
    <ds:schemaRef ds:uri="http://purl.org/dc/terms/"/>
    <ds:schemaRef ds:uri="fb2f0cb4-e92b-4316-b935-99a5dddb1365"/>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6b59b327-6d26-4c68-a1c9-4d17ed7bb7d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Template Cover Page</vt:lpstr>
      <vt:lpstr>Title Block</vt:lpstr>
      <vt:lpstr>Instructions</vt:lpstr>
      <vt:lpstr>Worksheet</vt:lpstr>
      <vt:lpstr>Seqwater Risk Matrix</vt:lpstr>
      <vt:lpstr>Instructions!Print_Area</vt:lpstr>
      <vt:lpstr>Worksheet!Print_Area</vt:lpstr>
    </vt:vector>
  </TitlesOfParts>
  <Manager/>
  <Company>Seqwater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Corporate DTI - I-TMP-STD-008 Master Alarms Template</dc:title>
  <dc:subject>TEM-00254</dc:subject>
  <dc:creator>Lead Engineer - Operational Technology</dc:creator>
  <cp:keywords>4</cp:keywords>
  <dc:description>Team Leader Process &amp; Analysis</dc:description>
  <cp:lastModifiedBy>Geoff Simmers</cp:lastModifiedBy>
  <cp:revision/>
  <dcterms:created xsi:type="dcterms:W3CDTF">2018-06-14T06:51:09Z</dcterms:created>
  <dcterms:modified xsi:type="dcterms:W3CDTF">2026-08-06T04:50:29Z</dcterms:modified>
  <cp:category>28/09/2023</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0x010100296A347294A929429C0AD1859E279D56</vt:lpwstr>
  </property>
</Properties>
</file>